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firstSheet="17" activeTab="19"/>
  </bookViews>
  <sheets>
    <sheet name="1.melléklet.Önkormányzat" sheetId="1" r:id="rId1"/>
    <sheet name="2.melléklet.Önk.költ.mérl." sheetId="2" r:id="rId2"/>
    <sheet name="3.Polg.költ.bev. és kiad.  " sheetId="3" r:id="rId3"/>
    <sheet name="4.melléklet.óvoda.költ,mérl." sheetId="4" r:id="rId4"/>
    <sheet name="5.melléket.ESZI.költ.mérl." sheetId="5" r:id="rId5"/>
    <sheet name="6.melléklet.Önk..Bev.korm.funk" sheetId="6" r:id="rId6"/>
    <sheet name="7.melléklet.Önk. kiadásai.korm" sheetId="7" r:id="rId7"/>
    <sheet name="8.mellékletPolg. HIv.bev.kiad." sheetId="8" r:id="rId8"/>
    <sheet name="9.melléklet.óvoda.korm. funk." sheetId="9" r:id="rId9"/>
    <sheet name="10.melléklet.ESZI.korm.funk." sheetId="10" r:id="rId10"/>
    <sheet name="11.mellék.Maradványkimutatás" sheetId="11" r:id="rId11"/>
    <sheet name="12.melléklet.Mérleg" sheetId="12" r:id="rId12"/>
    <sheet name="13.melléklet.Eredkim." sheetId="13" r:id="rId13"/>
    <sheet name="14.vagyonkimutatás" sheetId="14" r:id="rId14"/>
    <sheet name="15.melléklet.felhalmozási" sheetId="15" r:id="rId15"/>
    <sheet name="16.melléklet.létszám" sheetId="16" r:id="rId16"/>
    <sheet name="17.melléklet.állami tám." sheetId="17" r:id="rId17"/>
    <sheet name="18.melléklet.Közvetett tám." sheetId="18" r:id="rId18"/>
    <sheet name="19.melléklet.kötelezettéségek" sheetId="19" r:id="rId19"/>
    <sheet name="20.melléklet.pénz.átadás" sheetId="20" r:id="rId20"/>
  </sheets>
  <externalReferences>
    <externalReference r:id="rId23"/>
  </externalReferences>
  <definedNames>
    <definedName name="Verzió" localSheetId="15">#REF!</definedName>
    <definedName name="Verzió" localSheetId="18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<sst xmlns="http://schemas.openxmlformats.org/spreadsheetml/2006/main" count="2223" uniqueCount="866">
  <si>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</si>
  <si>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</si>
  <si>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</si>
  <si>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</si>
  <si>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</si>
  <si>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</si>
  <si>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</si>
  <si>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</si>
  <si>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</si>
  <si>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Összesen</t>
  </si>
  <si>
    <t>2.</t>
  </si>
  <si>
    <t>3.</t>
  </si>
  <si>
    <t>4.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</si>
  <si>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</si>
  <si>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</si>
  <si>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</si>
  <si>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</si>
  <si>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</si>
  <si>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</si>
  <si>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</si>
  <si>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9.</t>
  </si>
  <si>
    <t>Felhalmozási célú átvett pénzeszközök</t>
  </si>
  <si>
    <t>10.</t>
  </si>
  <si>
    <t>11.</t>
  </si>
  <si>
    <t>Államháztartáson belüli megelőlegezések</t>
  </si>
  <si>
    <t>Személyi juttatások</t>
  </si>
  <si>
    <t>Ellátottak pénzbeli juttatásai</t>
  </si>
  <si>
    <t>Beruházások</t>
  </si>
  <si>
    <t>Felújítás</t>
  </si>
  <si>
    <t>F</t>
  </si>
  <si>
    <t>G</t>
  </si>
  <si>
    <t>H</t>
  </si>
  <si>
    <t>I</t>
  </si>
  <si>
    <t>J</t>
  </si>
  <si>
    <t>K</t>
  </si>
  <si>
    <t>L</t>
  </si>
  <si>
    <t>Bevételek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</si>
  <si>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</si>
  <si>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</si>
  <si>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</si>
  <si>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</si>
  <si>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</si>
  <si>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</si>
  <si>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</si>
  <si>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</si>
  <si>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</si>
  <si>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</si>
  <si>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</si>
  <si>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</si>
  <si>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</si>
  <si>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</si>
  <si>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</si>
  <si>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</si>
  <si>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</si>
  <si>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</si>
  <si>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</si>
  <si>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</si>
  <si>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</si>
  <si>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</si>
  <si>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</si>
  <si>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</si>
  <si>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</si>
  <si>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</si>
  <si>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</si>
  <si>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</si>
  <si>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Kiadások</t>
  </si>
  <si>
    <t>Összesen:</t>
  </si>
  <si>
    <t>Mindösszesen:</t>
  </si>
  <si>
    <t>Önként vállalt feladatok összesen:</t>
  </si>
  <si>
    <t>Kötelező feladatok összesen:</t>
  </si>
  <si>
    <t>Felh. célú átvett.</t>
  </si>
  <si>
    <t>Műk. célú átvett.</t>
  </si>
  <si>
    <t>Működési bev.</t>
  </si>
  <si>
    <t>Közhatalmi bevétel</t>
  </si>
  <si>
    <t>Felh. bevétel Felh. támog.</t>
  </si>
  <si>
    <t>Műk. célú tám.</t>
  </si>
  <si>
    <t>Kormányzati funkció</t>
  </si>
  <si>
    <t>Kormányzati</t>
  </si>
  <si>
    <t>Létsz.</t>
  </si>
  <si>
    <t>M.adót</t>
  </si>
  <si>
    <t>Dologi</t>
  </si>
  <si>
    <t>Ellátottak</t>
  </si>
  <si>
    <t>Egyéb műk.</t>
  </si>
  <si>
    <t>Felhalmoz.</t>
  </si>
  <si>
    <t>Hitelkiadás,</t>
  </si>
  <si>
    <t>funkció</t>
  </si>
  <si>
    <t>fő</t>
  </si>
  <si>
    <t>jutt.</t>
  </si>
  <si>
    <t>terh. jár.</t>
  </si>
  <si>
    <t>kiad.</t>
  </si>
  <si>
    <t>kiadás</t>
  </si>
  <si>
    <t>áll.megel.vfiz.</t>
  </si>
  <si>
    <t>Önkormányzatok jogalkotó és ált.igazg.tev.</t>
  </si>
  <si>
    <t>Létszám</t>
  </si>
  <si>
    <t>Személyi</t>
  </si>
  <si>
    <t>Munkaadót</t>
  </si>
  <si>
    <t>Beruházás</t>
  </si>
  <si>
    <t>funkciók</t>
  </si>
  <si>
    <t>juttatás</t>
  </si>
  <si>
    <t>kiadások</t>
  </si>
  <si>
    <t>pénzbeli jutt.</t>
  </si>
  <si>
    <t>Sorszám</t>
  </si>
  <si>
    <t>adatok Ft-ban</t>
  </si>
  <si>
    <t>adatok  Ft-ban</t>
  </si>
  <si>
    <t>Kormányzati funkciók</t>
  </si>
  <si>
    <t>Támogatási célú finansz. műv.('018030)</t>
  </si>
  <si>
    <t>Önkorm. jogalk. és ált. igazg. tev.('011130)</t>
  </si>
  <si>
    <t>Maradvány igénybev.</t>
  </si>
  <si>
    <t>Központi,irányitó szervi tám.</t>
  </si>
  <si>
    <t>Fertőző megbeteg. Megelő., járványügyi ellátás('074040)</t>
  </si>
  <si>
    <t>Óvodai nevelés, ell. szakm. fa.('091110)</t>
  </si>
  <si>
    <t>Sni-s gyermekek ellát.('091120)</t>
  </si>
  <si>
    <t>Óvodai nevelés műk.ellátás felad.('091140).</t>
  </si>
  <si>
    <t>Gyermekétkezt. köznev. int.('096015)</t>
  </si>
  <si>
    <t>Gyermekekbölcsődében és mini bölcs.('104031)</t>
  </si>
  <si>
    <t>Gyermekétkezt. Bölcsödében('104035)</t>
  </si>
  <si>
    <t>Sor szám</t>
  </si>
  <si>
    <t>Idősek nappali ellátása(102031)</t>
  </si>
  <si>
    <t>Szociális étkeztetés(107051)</t>
  </si>
  <si>
    <t>Házi segítségnyújtás(107052)</t>
  </si>
  <si>
    <t>Hosszabb időtartamú közf.('041233)</t>
  </si>
  <si>
    <t>Idősek tartós bentlak. ell.(102023)</t>
  </si>
  <si>
    <t>Demens betegek ellátása(102024)</t>
  </si>
  <si>
    <t>Működés átvett p.e.</t>
  </si>
  <si>
    <t>Az Önk. Vagyonnal való gazd.('013350)</t>
  </si>
  <si>
    <t>Önk. Elszám a közp.költ.('018010)</t>
  </si>
  <si>
    <t>Támogatási c.finanszir. műv.('018030)</t>
  </si>
  <si>
    <t>Hosszabb időtart. Közf.('041233)</t>
  </si>
  <si>
    <t>Mezőgazd.tám.('042120)</t>
  </si>
  <si>
    <t>Növényterm. ('042130)</t>
  </si>
  <si>
    <t>Máshova nem sorolt gazd.ügyek('049010)</t>
  </si>
  <si>
    <t>Szennyvíz, gyüjtése,tiszt.('052020)</t>
  </si>
  <si>
    <t>Telep. Fejlszt.projektek és tám.('062020)</t>
  </si>
  <si>
    <t>Vízterm, kezelés,-ellát.('063020)</t>
  </si>
  <si>
    <t>Önk. műk. támog.(B1)</t>
  </si>
  <si>
    <t>Államházt. Bel megelőleg.</t>
  </si>
  <si>
    <t>Önkormányzatok és önk.hivat. Jogalk.és ált.igazg.('011130)</t>
  </si>
  <si>
    <t>Felhalm.bev.(tárgyi eszk ért.)</t>
  </si>
  <si>
    <t>Város,-községgazd.('066020)</t>
  </si>
  <si>
    <t>Család és nővéd. Egész.gond.(074031)</t>
  </si>
  <si>
    <t>Ifjuság-egész. Gond.('074032)</t>
  </si>
  <si>
    <t>Üdülő szálláshely-szolg.('081071)</t>
  </si>
  <si>
    <t>Gyermek.étk köznev. Intezm.(096015)</t>
  </si>
  <si>
    <t>Gyerm.ellát..bölcsődében(104031)</t>
  </si>
  <si>
    <t>Intézményen kiv. Étk.(104037)</t>
  </si>
  <si>
    <t>Önkorm. Funk. Nem sorolható bev.(900020)</t>
  </si>
  <si>
    <t>Önkormányzat összesen kötelező</t>
  </si>
  <si>
    <t>Polgármesteri Hivatal</t>
  </si>
  <si>
    <t>Központi irány. Szerv. Tám.</t>
  </si>
  <si>
    <t>Óvoda Bölcsőde</t>
  </si>
  <si>
    <t>Egyesített szociális int.</t>
  </si>
  <si>
    <t>Önkormányzat kötelező</t>
  </si>
  <si>
    <t>Önkormányzat önként vállalt feladatok</t>
  </si>
  <si>
    <t>Önkormányzat összesen önként vállalt feladatok</t>
  </si>
  <si>
    <t>Önkormányzat összesen:</t>
  </si>
  <si>
    <t>Megnevezés</t>
  </si>
  <si>
    <t>M</t>
  </si>
  <si>
    <t>N</t>
  </si>
  <si>
    <t xml:space="preserve">személyi </t>
  </si>
  <si>
    <t>Felújtások</t>
  </si>
  <si>
    <t>Kölcsönök vissztér. Kiad.</t>
  </si>
  <si>
    <t>Köztemető-fenntartás-és működ.('013320)</t>
  </si>
  <si>
    <t>államházt. Vissza</t>
  </si>
  <si>
    <t>Központi irányitó szerv.tám</t>
  </si>
  <si>
    <t>Közutak, hidak.alag.üzemelt.('045160)</t>
  </si>
  <si>
    <t>Nem veszélyes hulladék kezelése ('051040)</t>
  </si>
  <si>
    <t>Közvilágitás ('064010)</t>
  </si>
  <si>
    <t>Zöldterület-kezelés ('066010)</t>
  </si>
  <si>
    <t>Háziorvosi alapellátás ('072111)</t>
  </si>
  <si>
    <t>Könyvtári állomány gyarapítás, nyilv.(082042)</t>
  </si>
  <si>
    <t>Közművelődés-hagyományos közösségi kulturális ért.('082090)</t>
  </si>
  <si>
    <t>Gyerm bölcsődében és mini bölcsődében tört. Ellátás(104031)</t>
  </si>
  <si>
    <t>Egyéb szoc. Pénzbeli és term ellátások,tám.(107060)</t>
  </si>
  <si>
    <t>Esélyegyenlőség előseg.</t>
  </si>
  <si>
    <t>Önkormányzat összesen</t>
  </si>
  <si>
    <t xml:space="preserve">Önkormányzat </t>
  </si>
  <si>
    <t>sor szám</t>
  </si>
  <si>
    <t>forintban</t>
  </si>
  <si>
    <t>Sor-
szám</t>
  </si>
  <si>
    <t>Bevétel</t>
  </si>
  <si>
    <t>Kiadás</t>
  </si>
  <si>
    <t>Önkormányzatok működési támogatásai</t>
  </si>
  <si>
    <t>Működési célú támogatások ÁHT-n belülről</t>
  </si>
  <si>
    <t>Munkaadókat terhelő járulékok és SZOCHÓ</t>
  </si>
  <si>
    <t>Dologi Kiadások</t>
  </si>
  <si>
    <t>Egyéb működési célú kiadások</t>
  </si>
  <si>
    <t>Tartalékok</t>
  </si>
  <si>
    <t>6.-ból EU-s támogatás (közvetlen)</t>
  </si>
  <si>
    <t>Költségvetési bevételek összesen: (1.+…+6.)</t>
  </si>
  <si>
    <t>Költségvetési kiadások összesen: (1.+…+6)</t>
  </si>
  <si>
    <t>Likviditási célú hitelek törlesztése</t>
  </si>
  <si>
    <t>Költségvetési maradvány igénybe vétele</t>
  </si>
  <si>
    <t>Államháztartáson belüli megelőlegezések visszafizetése</t>
  </si>
  <si>
    <t>Hiány külső finanszírozásának bevételei (=12)</t>
  </si>
  <si>
    <t>Éven túli célhitel törlesztő részlete</t>
  </si>
  <si>
    <t>Likviditási célú hitelek, kölcsönök felvétele</t>
  </si>
  <si>
    <t>Működési célú finanszírozási bevételek összesen: (9.+11.)</t>
  </si>
  <si>
    <t>Önkormányzat</t>
  </si>
  <si>
    <t xml:space="preserve"> Működési bevételek és kiadások költségvetési mérlege</t>
  </si>
  <si>
    <t>2.-ből EU- támogatás</t>
  </si>
  <si>
    <t xml:space="preserve">Felhalmozási célú támogatások ÁHT-n belülről 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</si>
  <si>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</si>
  <si>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</si>
  <si>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</si>
  <si>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</si>
  <si>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</si>
  <si>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</si>
  <si>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 xml:space="preserve">4.-ből EU-s támogatás </t>
  </si>
  <si>
    <t>Egyéb felhalmozási kiadások</t>
  </si>
  <si>
    <t>Egyéb felhalmozási célú bevételek</t>
  </si>
  <si>
    <t>Felhamozási céltartalék</t>
  </si>
  <si>
    <t>Önkormányzatok felhalmozási támogatása</t>
  </si>
  <si>
    <t>Költségvetési kiadások összesen: (1.+3.+5.+6.)</t>
  </si>
  <si>
    <t>Hitelek, kölcsönök felvétele</t>
  </si>
  <si>
    <t>Felhalmozási célú finanszírozási bevételek összesen: (9.+11.)</t>
  </si>
  <si>
    <t>Felhalmozási célú finanszírozási kiadások összesen: (9.+…+12)</t>
  </si>
  <si>
    <t>Bevételek összesen:</t>
  </si>
  <si>
    <t>Működési bevételek: (8.+13.)</t>
  </si>
  <si>
    <t>Felhalmozási Bevételek: (15-27.)</t>
  </si>
  <si>
    <t xml:space="preserve">Költségvetési bevételek összesen: </t>
  </si>
  <si>
    <t>Államházt. Belüli megelőlegezések bev.</t>
  </si>
  <si>
    <t>Felhalmozási kiadások</t>
  </si>
  <si>
    <t>Működési kiadások(8.+13.)</t>
  </si>
  <si>
    <t xml:space="preserve">Működési célú finanszírozási kiadások összesen: </t>
  </si>
  <si>
    <t>Kiadások összesen:</t>
  </si>
  <si>
    <t>Önkormányzat összevont</t>
  </si>
  <si>
    <t>Központi,irányító szerv tám.</t>
  </si>
  <si>
    <t xml:space="preserve">Felhalmozási célú finanszírozási bevételek összesen: </t>
  </si>
  <si>
    <t xml:space="preserve">Felhalmozási célú finanszírozási kiadások összesen: </t>
  </si>
  <si>
    <t xml:space="preserve"> Bevételek és kiadások költségvetési mérlege</t>
  </si>
  <si>
    <t>Bevételek és kiadások költségvetési mérlege</t>
  </si>
  <si>
    <t>Csorvás Város Önkormányzatának Egyesített szociális Intézménye</t>
  </si>
  <si>
    <t>Csorvás Város Önkormányzatának Óvodája és Bölcsődéje</t>
  </si>
  <si>
    <t>Csorvási Polgármesteri Hivatal</t>
  </si>
  <si>
    <t>Központi iránító szerv. Tám.</t>
  </si>
  <si>
    <t>Bevételi jogcímek</t>
  </si>
  <si>
    <t>telj. %</t>
  </si>
  <si>
    <t>Elvonások és befizetések bevételei</t>
  </si>
  <si>
    <t>Egyéb áruhasználati és szolgáltatási adók</t>
  </si>
  <si>
    <t>Egyéb közhatalmi bevételek</t>
  </si>
  <si>
    <t xml:space="preserve">Működési bevételek </t>
  </si>
  <si>
    <t>KÖLTSÉGVETÉSI BEVÉTELEK ÖSSZESEN: (1+…+8)</t>
  </si>
  <si>
    <t>Belföldi értékpapírok bevételei</t>
  </si>
  <si>
    <t>Előző évi költségvetési maradvány igénybe vétele</t>
  </si>
  <si>
    <t>Belföldi finanszírozás bevételei (13.1.+13.2.)</t>
  </si>
  <si>
    <t>Külföldi finanszírozás bevételei</t>
  </si>
  <si>
    <t>Adóssághoz nem kapcsolódó származékos ügyletek bevételei</t>
  </si>
  <si>
    <t>FINANSZÍROZÁSI BEVÉTELEK ÖSSZESEN:(10.+…+16.)</t>
  </si>
  <si>
    <t>KÖLTSÉGVETÉSI ÉS FINANSZÍROZÁSI BEVÉTELEK
ÖSSZESEN: (9.+17.)</t>
  </si>
  <si>
    <t>KIADÁSOK</t>
  </si>
  <si>
    <t>Kiadási jogcímek</t>
  </si>
  <si>
    <t xml:space="preserve">                 Céltartalék</t>
  </si>
  <si>
    <t xml:space="preserve">              Egyéb felhalmozási kiadás ÁHT-n kívülre</t>
  </si>
  <si>
    <t>Külföldi finanszírozás kiadásai</t>
  </si>
  <si>
    <t>Adóssághoz nem kapcsolódó származékos  ügyletek</t>
  </si>
  <si>
    <t>FINANSZÍROZÁSI KIADÁSOK ÖSSZESEN: (4.+…+9.)</t>
  </si>
  <si>
    <t>KIADÁSOK ÖSSZESEN: (3+10)</t>
  </si>
  <si>
    <t>Eszközök</t>
  </si>
  <si>
    <t>adatok: Ft</t>
  </si>
  <si>
    <t>Polgárm. Hivatal</t>
  </si>
  <si>
    <t>Óvoda és Bölcsőde</t>
  </si>
  <si>
    <t>Egyesített Szoc. Int.</t>
  </si>
  <si>
    <t>Vagyoni értékű jogok</t>
  </si>
  <si>
    <t>Szellemi termékek</t>
  </si>
  <si>
    <t>Immateriális javak</t>
  </si>
  <si>
    <t>Ingatlanok és kapcs. v.é.jogok</t>
  </si>
  <si>
    <t>Gépek, berendezések, felsz.</t>
  </si>
  <si>
    <t>Tenyészállatok</t>
  </si>
  <si>
    <t>Beruházások, felújítások</t>
  </si>
  <si>
    <t>Tárgyi eszközök</t>
  </si>
  <si>
    <t>Tartós részesedések</t>
  </si>
  <si>
    <t>Értékpapírok</t>
  </si>
  <si>
    <t>Befektetett pénzügyi eszközök</t>
  </si>
  <si>
    <t>Nemzeti vagyonba tart. befekt. eszközök</t>
  </si>
  <si>
    <t>Befejezetlen term.,késztermékek</t>
  </si>
  <si>
    <t>Készletek</t>
  </si>
  <si>
    <t>Forgatási célú értékpapírok</t>
  </si>
  <si>
    <t>Nemzeti vagyonba tart. forgóeszközök</t>
  </si>
  <si>
    <t>Forintpénztár</t>
  </si>
  <si>
    <t>Betétkönyvek</t>
  </si>
  <si>
    <t>Pénztárak, csekkek, betétkönyvek</t>
  </si>
  <si>
    <t>Kincstáron kívüli forintszámlák</t>
  </si>
  <si>
    <t>Kincstárban vezetett forintszámlák</t>
  </si>
  <si>
    <t>Forintszámlák</t>
  </si>
  <si>
    <t>Pénzeszközök</t>
  </si>
  <si>
    <t>Költségv.évben esedékes köv.közh.bevételre</t>
  </si>
  <si>
    <t>Költségv.évben esedékes köv.műk.bevételre</t>
  </si>
  <si>
    <t>Költségv.évben esed. köv.felh.célú visszatér.kölcsönök</t>
  </si>
  <si>
    <t>Költségvetési évben esedékes követelések</t>
  </si>
  <si>
    <t>Költségv. évet követően esed.köv.közh.bev.</t>
  </si>
  <si>
    <t>Költségv. évet követően esed.köv.felh.áv.pe.</t>
  </si>
  <si>
    <t>Költségvetési évet köv. esed. követelések</t>
  </si>
  <si>
    <t>Forgótőke elszámolása</t>
  </si>
  <si>
    <t>Követelés jellegű sajátos elszámolások</t>
  </si>
  <si>
    <t>Követelések</t>
  </si>
  <si>
    <t>Előzetesen felszámított ÁFA elszámolása</t>
  </si>
  <si>
    <t>Fizetendő ÁFA elszámolása</t>
  </si>
  <si>
    <t>Egyéb sajátos elszámolások</t>
  </si>
  <si>
    <t>Források</t>
  </si>
  <si>
    <t>40.</t>
  </si>
  <si>
    <t>41.</t>
  </si>
  <si>
    <t>Nemzeti vagyon induláskori értéke</t>
  </si>
  <si>
    <t>42.</t>
  </si>
  <si>
    <t>Nemzeti vagyon változásai</t>
  </si>
  <si>
    <t>43.</t>
  </si>
  <si>
    <t>Egyéb eszközök induláskori értéke és vált.</t>
  </si>
  <si>
    <t>44.</t>
  </si>
  <si>
    <t>Felhalmozott eredmény</t>
  </si>
  <si>
    <t>45.</t>
  </si>
  <si>
    <t>Mérleg szerinti eredmény</t>
  </si>
  <si>
    <t>46.</t>
  </si>
  <si>
    <t>Saját tőke</t>
  </si>
  <si>
    <t>47.</t>
  </si>
  <si>
    <t>Költségv.évben esedékes köt. dologi kiadásra</t>
  </si>
  <si>
    <t>48.</t>
  </si>
  <si>
    <t>Költségv.évben esedékes köt.  felújításokra</t>
  </si>
  <si>
    <t>49.</t>
  </si>
  <si>
    <t>Költségv.évben esedékes kötlezettségek</t>
  </si>
  <si>
    <t>50.</t>
  </si>
  <si>
    <t>Költségv.évet követően esed.köt.dologi kiadás</t>
  </si>
  <si>
    <t>51.</t>
  </si>
  <si>
    <t>Költségv.évet követően esed.köt. ell.pénzb.j.</t>
  </si>
  <si>
    <t>52.</t>
  </si>
  <si>
    <t>Költségv.évet követően esed.köt.finansz.kiad.</t>
  </si>
  <si>
    <t>53.</t>
  </si>
  <si>
    <t>Költségv.évet követően esed. kötelezettségek</t>
  </si>
  <si>
    <t>54.</t>
  </si>
  <si>
    <t>Kapott előlegek</t>
  </si>
  <si>
    <t>55.</t>
  </si>
  <si>
    <t>Más szervezetet megillető bev.elszámolása</t>
  </si>
  <si>
    <t>56.</t>
  </si>
  <si>
    <t>Letétre átvett pénzeszközök</t>
  </si>
  <si>
    <t>57.</t>
  </si>
  <si>
    <t>Kötelezettség jellegű sajátos elszámolások</t>
  </si>
  <si>
    <t>58.</t>
  </si>
  <si>
    <t>Kötelezettségek</t>
  </si>
  <si>
    <t>59.</t>
  </si>
  <si>
    <t>Költségek passzív időbeli elhatárolása</t>
  </si>
  <si>
    <t>60.</t>
  </si>
  <si>
    <t>Halasztott eredményszemléletű bevétele</t>
  </si>
  <si>
    <t>61.</t>
  </si>
  <si>
    <t>Passzív időbeli elhatárolások</t>
  </si>
  <si>
    <t>62.</t>
  </si>
  <si>
    <t xml:space="preserve">Források </t>
  </si>
  <si>
    <t>3. oldal</t>
  </si>
  <si>
    <t>Vagyonkimutatás forgalomképesség szempontjából</t>
  </si>
  <si>
    <t>Korl. forg. képes Bruttó érték</t>
  </si>
  <si>
    <t>Korl. forg. képes Értékcsökkenés</t>
  </si>
  <si>
    <t>Korl. forg. képes Nettó érték</t>
  </si>
  <si>
    <t>Korl. forg. képes 0-ra leírt Bruttó érték</t>
  </si>
  <si>
    <t>Korl. forg. képes 0-ra leírt Értékcsökkenés</t>
  </si>
  <si>
    <t>Korl. forg. képes 0-ra leírt Nettó érték</t>
  </si>
  <si>
    <t>Immateriális javak összesen</t>
  </si>
  <si>
    <t>Bruttó érték</t>
  </si>
  <si>
    <t>Értékcsökkenés</t>
  </si>
  <si>
    <t>Nettó érték</t>
  </si>
  <si>
    <t>Ingatlanok: Földterületek</t>
  </si>
  <si>
    <t>Forgalomképtelen Bruttó érték</t>
  </si>
  <si>
    <t>Forgalomképtelen Értékcsökkenés</t>
  </si>
  <si>
    <t>Forgalomképtelen Nettó érték</t>
  </si>
  <si>
    <t>4. oldal</t>
  </si>
  <si>
    <t>Forgalomképes Bruttó érték</t>
  </si>
  <si>
    <t>Forgalomképes Értékcsökkenés</t>
  </si>
  <si>
    <t>Forgalomképes Nettó érték</t>
  </si>
  <si>
    <t>Ingatlanok: Telkek</t>
  </si>
  <si>
    <t>Korl.forgalomképes Bruttó érték</t>
  </si>
  <si>
    <t>Korl.forgalomképes Értékcsökkenés</t>
  </si>
  <si>
    <t>Korl.forgalomképes Nettó érték</t>
  </si>
  <si>
    <t>Ingatlanok: Egyéb épületek</t>
  </si>
  <si>
    <t>Ingatlanok: Erdők</t>
  </si>
  <si>
    <t>63.</t>
  </si>
  <si>
    <t>64.</t>
  </si>
  <si>
    <t>65.</t>
  </si>
  <si>
    <t>5. oldal</t>
  </si>
  <si>
    <t>66.</t>
  </si>
  <si>
    <t>67.</t>
  </si>
  <si>
    <t>Ingatlanok: Egyéb építmények</t>
  </si>
  <si>
    <t>68.</t>
  </si>
  <si>
    <t>69.</t>
  </si>
  <si>
    <t>70.</t>
  </si>
  <si>
    <t>71.</t>
  </si>
  <si>
    <t>72.</t>
  </si>
  <si>
    <t>Ingatlanok: Egyéb építmény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</si>
  <si>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</si>
  <si>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</si>
  <si>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</si>
  <si>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</si>
  <si>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</si>
  <si>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</si>
  <si>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</si>
  <si>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</si>
  <si>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</si>
  <si>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</si>
  <si>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Ingatlanok: Egyéb épület</t>
  </si>
  <si>
    <t>83.</t>
  </si>
  <si>
    <t>84.</t>
  </si>
  <si>
    <t>85.</t>
  </si>
  <si>
    <t>Korl. forg. képes 0- ra leírtNettó érték</t>
  </si>
  <si>
    <t>86.</t>
  </si>
  <si>
    <t>87.</t>
  </si>
  <si>
    <t>88.</t>
  </si>
  <si>
    <t>Forgalomképes 0-ra leírt Bruttó érték</t>
  </si>
  <si>
    <t>89.</t>
  </si>
  <si>
    <t>Forgalomképes 0-ra leírt Értékcsökkenés</t>
  </si>
  <si>
    <t>90.</t>
  </si>
  <si>
    <t>Forgalomképes 0-ra leírt Nettó érték</t>
  </si>
  <si>
    <t>91.</t>
  </si>
  <si>
    <t>92.</t>
  </si>
  <si>
    <t>93.</t>
  </si>
  <si>
    <t>Forgalomképtelen 0-ra leírt Bruttó érték</t>
  </si>
  <si>
    <t>94.</t>
  </si>
  <si>
    <t>Forgalomképtelen 0-ra leírt Értékcsökkenés</t>
  </si>
  <si>
    <t>95.</t>
  </si>
  <si>
    <t>Forgalomképtelen 0-ra leírt Nettó érték</t>
  </si>
  <si>
    <t>96.</t>
  </si>
  <si>
    <t>97.</t>
  </si>
  <si>
    <t>Ingatlanok összesen</t>
  </si>
  <si>
    <t>98.</t>
  </si>
  <si>
    <t>99.</t>
  </si>
  <si>
    <t>100.</t>
  </si>
  <si>
    <t>6. oldal</t>
  </si>
  <si>
    <t>101.</t>
  </si>
  <si>
    <t>102.</t>
  </si>
  <si>
    <t>Gépek, berend, felsz, járművek: Ügyv.</t>
  </si>
  <si>
    <t>103.</t>
  </si>
  <si>
    <t>104.</t>
  </si>
  <si>
    <t>105.</t>
  </si>
  <si>
    <t>106.</t>
  </si>
  <si>
    <t>107.</t>
  </si>
  <si>
    <t>Gépek, berend, felsz, járművek: Egyéb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</si>
  <si>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</si>
  <si>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</si>
  <si>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</si>
  <si>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</si>
  <si>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</si>
  <si>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</si>
  <si>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</si>
  <si>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</si>
  <si>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</si>
  <si>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</si>
  <si>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Gépek, berend, felsz, járművek: Képzőm.</t>
  </si>
  <si>
    <t>118.</t>
  </si>
  <si>
    <t>119.</t>
  </si>
  <si>
    <t>120.</t>
  </si>
  <si>
    <t>121.</t>
  </si>
  <si>
    <t>122.</t>
  </si>
  <si>
    <t>Gépek, berend, felsz, járművek: Jármű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</si>
  <si>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</si>
  <si>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</si>
  <si>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</si>
  <si>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</si>
  <si>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</si>
  <si>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</si>
  <si>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</si>
  <si>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</si>
  <si>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</si>
  <si>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</si>
  <si>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</si>
  <si>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</si>
  <si>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</si>
  <si>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7. oldal</t>
  </si>
  <si>
    <t>136.</t>
  </si>
  <si>
    <t>137.</t>
  </si>
  <si>
    <t>Gépek,berend, járművek: Ügyv.</t>
  </si>
  <si>
    <t>138.</t>
  </si>
  <si>
    <t>Forg.képes 0-ra leírt kisértékű inf.eszk. Bruttó érték</t>
  </si>
  <si>
    <t>139.</t>
  </si>
  <si>
    <t>Forg.képes 0-ra leírt kisért. inf.eszk. Értékcsökkenés</t>
  </si>
  <si>
    <t>140.</t>
  </si>
  <si>
    <t>Forg.képes 0-ra leírt kisértékű inf.eszk.gép Nettó érték</t>
  </si>
  <si>
    <t>141.</t>
  </si>
  <si>
    <t>142.</t>
  </si>
  <si>
    <t>Gépek,berend, járművek: Egyéb</t>
  </si>
  <si>
    <t>143.</t>
  </si>
  <si>
    <t>Forg.képes 0-ra leírt kisértékű egyéb gép Bruttó érték</t>
  </si>
  <si>
    <t>144.</t>
  </si>
  <si>
    <t>Forg.képes 0-ra leírt kisért. egyéb gép Értékcsökkenés</t>
  </si>
  <si>
    <t>145.</t>
  </si>
  <si>
    <t>Forg.képes 0-ra leírt kisértékű egyéb gép Nettó érték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</si>
  <si>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</si>
  <si>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</si>
  <si>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</si>
  <si>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</si>
  <si>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</si>
  <si>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</si>
  <si>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</si>
  <si>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</si>
  <si>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</si>
  <si>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</si>
  <si>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</si>
  <si>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</si>
  <si>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</si>
  <si>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</si>
  <si>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</si>
  <si>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</si>
  <si>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</si>
  <si>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</si>
  <si>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Korl.forg.képes kisértékű inf.eszk. Bruttó érték</t>
  </si>
  <si>
    <t>164.</t>
  </si>
  <si>
    <t>Korl.forg.képes kisért. Inf.eszk.  Értékcsökkenés</t>
  </si>
  <si>
    <t>165.</t>
  </si>
  <si>
    <t>Korl.forg.képes kisértékű inf.eszk. Nettó érték</t>
  </si>
  <si>
    <t>166.</t>
  </si>
  <si>
    <t>167.</t>
  </si>
  <si>
    <t>168.</t>
  </si>
  <si>
    <t>Forg.képes kisértékű egyéb gép Bruttó érték</t>
  </si>
  <si>
    <t>169.</t>
  </si>
  <si>
    <t>Forg.képes kisért. egyéb gép Értékcsökkenés</t>
  </si>
  <si>
    <t>170.</t>
  </si>
  <si>
    <t>Forg.képes kisértékű egyéb gép Nettó érték</t>
  </si>
  <si>
    <t>8. oldal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</si>
  <si>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</si>
  <si>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</si>
  <si>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</si>
  <si>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</si>
  <si>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</si>
  <si>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</si>
  <si>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</si>
  <si>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</si>
  <si>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</si>
  <si>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</si>
  <si>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</si>
  <si>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</si>
  <si>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Gépek, berend, felsz, járművek összesen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</si>
  <si>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</si>
  <si>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</si>
  <si>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</si>
  <si>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</si>
  <si>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</si>
  <si>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</si>
  <si>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</si>
  <si>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</si>
  <si>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</si>
  <si>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Békéscsabai Tankerületi Központnak vagyonkezelésbe adott eszközök</t>
  </si>
  <si>
    <t>adatok: Ft-ban</t>
  </si>
  <si>
    <t>192.</t>
  </si>
  <si>
    <t>193.</t>
  </si>
  <si>
    <t>194.</t>
  </si>
  <si>
    <t>Korlátozottan forgalomképes épületek</t>
  </si>
  <si>
    <t>195.</t>
  </si>
  <si>
    <t>Korlátozottan forgalomképes 0-ra leírt ügyviteli eszk.</t>
  </si>
  <si>
    <t>196.</t>
  </si>
  <si>
    <t>Forgalomképes 0-ra leírt ügyviteli eszközök</t>
  </si>
  <si>
    <t>197.</t>
  </si>
  <si>
    <t>Korlátozottan forgalomképes 0-ra leírt egyéb gépek</t>
  </si>
  <si>
    <t>198.</t>
  </si>
  <si>
    <t>199.</t>
  </si>
  <si>
    <t>Működési c. kieg. Tám.tüzelő anyag rász.</t>
  </si>
  <si>
    <t>Kapott támogatás</t>
  </si>
  <si>
    <t>Önkormányzatok egyes köznevelési feladatainak tám.(B112</t>
  </si>
  <si>
    <t>Helyi önkormányzatok működésének általános tám.(B111)</t>
  </si>
  <si>
    <t>Önk. szociális és gyermekjóléti felad. Tám.(B1131)</t>
  </si>
  <si>
    <t>Önk. szociális és gyermekjóléti felad. Tám.(B1132)</t>
  </si>
  <si>
    <t>Önkormányzatok kulturális feladatainak tám.(B114)</t>
  </si>
  <si>
    <t>Működési célú költségvetési tám.és kieg. tám.(B115)</t>
  </si>
  <si>
    <t>Belföldi finanszírozás kiadásai</t>
  </si>
  <si>
    <t>Államháztartáson belüli megelől. Visszafizetése(K914)</t>
  </si>
  <si>
    <t>Személyi juttatások (K1)</t>
  </si>
  <si>
    <t>Működési költségvetés kiadásai (1-7)</t>
  </si>
  <si>
    <t xml:space="preserve">Felhalmozási költségvetési kiadások </t>
  </si>
  <si>
    <t>Munkaadókat terhelő járulékok és szochó(K2)</t>
  </si>
  <si>
    <t>Dologi kiadások (K3)</t>
  </si>
  <si>
    <t>Ellátottak pénzbeli juttatásai (K4)</t>
  </si>
  <si>
    <t>Egyéb működési célú kiadások (K5)</t>
  </si>
  <si>
    <t>Tartalékok (K513)</t>
  </si>
  <si>
    <t>Beruházások (K6)</t>
  </si>
  <si>
    <t>KÖLTSÉGVETÉSI KIADÁSOK ÖSSZESEN:</t>
  </si>
  <si>
    <t>Települési önk. Működésének támogatása</t>
  </si>
  <si>
    <t xml:space="preserve"> Polgármesteri illetmény támogatása</t>
  </si>
  <si>
    <t>A TelepülésiI Önk.egyes köznevelési felad. Tám.</t>
  </si>
  <si>
    <t>Bölcsőde, mini bölcsőde tám.</t>
  </si>
  <si>
    <t xml:space="preserve"> A finanszírozás szempontjából elismert szakmai dolgozók bértámogatása</t>
  </si>
  <si>
    <t xml:space="preserve"> Gyermekétkeztetés tám.</t>
  </si>
  <si>
    <t xml:space="preserve"> A rászoruló gyermekek int. Kívüli étk. Tám.</t>
  </si>
  <si>
    <t>Települési önk. Nyilvános könyvtári és közműv felad. Tám.</t>
  </si>
  <si>
    <t>Szociális ágazati pótlék</t>
  </si>
  <si>
    <t xml:space="preserve">A telep.önk. Könyvtári c. </t>
  </si>
  <si>
    <t>A települési önkormányzatok szociális feladatainak egyéb támogatása</t>
  </si>
  <si>
    <t>Egyes szoc. És gyerm.feladatok tám.</t>
  </si>
  <si>
    <t>Kiegészítő támogatás</t>
  </si>
  <si>
    <t>Előző időszak</t>
  </si>
  <si>
    <t>Tárgyi időszak</t>
  </si>
  <si>
    <t>A/III Befektetett pénzügyi eszközök (=A/III/1+A/III/2+A/III/3)</t>
  </si>
  <si>
    <t>B/I/4  Befejezetlen termelés, félkész termékek, késztermékek</t>
  </si>
  <si>
    <t>B/II Értékpapírok (=B/II/1+B/II/2)</t>
  </si>
  <si>
    <t>B) NEMZETI VAGYONBA TARTOZÓ FORGÓESZKÖZÖK (= B/I+B/II)</t>
  </si>
  <si>
    <t>C/II/1 Forintpénztár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</si>
  <si>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</si>
  <si>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</si>
  <si>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</si>
  <si>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</si>
  <si>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</si>
  <si>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</si>
  <si>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D/I/2 Költségvetési évben esedékes követelések felhalmozási célú támogatások bevételeire államháztartáson belülről (&gt;=D/I/2a)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</si>
  <si>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</si>
  <si>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</si>
  <si>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</si>
  <si>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</si>
  <si>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</si>
  <si>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</si>
  <si>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</si>
  <si>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</si>
  <si>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</si>
  <si>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</si>
  <si>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</si>
  <si>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</si>
  <si>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</si>
  <si>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</si>
  <si>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</si>
  <si>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</si>
  <si>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</si>
  <si>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</si>
  <si>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</si>
  <si>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</si>
  <si>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</si>
  <si>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</si>
  <si>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</si>
  <si>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D/III/1b - ebből: beruházásokra, felújításokra adott előlegek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</si>
  <si>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</si>
  <si>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</si>
  <si>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</si>
  <si>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</si>
  <si>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</si>
  <si>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E/I/3 Adott előleghez kapcsolódó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</si>
  <si>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</si>
  <si>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</si>
  <si>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</si>
  <si>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</si>
  <si>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</si>
  <si>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</si>
  <si>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</si>
  <si>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</si>
  <si>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</si>
  <si>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</si>
  <si>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</si>
  <si>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</si>
  <si>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</si>
  <si>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</si>
  <si>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</si>
  <si>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</si>
  <si>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</si>
  <si>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</si>
  <si>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</si>
  <si>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</si>
  <si>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</si>
  <si>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</si>
  <si>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</si>
  <si>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</si>
  <si>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 Mérleg</t>
  </si>
  <si>
    <t xml:space="preserve"> Vagyoni értékű jogok</t>
  </si>
  <si>
    <t xml:space="preserve"> Szellemi termékek</t>
  </si>
  <si>
    <t>Ingatlanok és a kapcsolódó vagyoni értékű jogok</t>
  </si>
  <si>
    <t xml:space="preserve"> Gépek, berendezések, felszerelések, járművek</t>
  </si>
  <si>
    <t xml:space="preserve"> Tenyészállatok</t>
  </si>
  <si>
    <t>Tartós részesedések (=A/III/1a+…+A/III/1e)</t>
  </si>
  <si>
    <t xml:space="preserve"> ebből: tartós részesedések nem pénzügyi vállalkozásban</t>
  </si>
  <si>
    <t xml:space="preserve"> Tartós hitelviszonyt megtestesítő értékpapírok </t>
  </si>
  <si>
    <t>A/I.Immateriális javak(1+2)</t>
  </si>
  <si>
    <t>A/II Tárgyi eszközök  (4-6)</t>
  </si>
  <si>
    <t>A) NEMZETI VAGYONBA TARTOZÓ BEFEKTETETT ESZKÖZÖK (=A/I+A/II+A/III)</t>
  </si>
  <si>
    <t>B/I Készletek (13.)</t>
  </si>
  <si>
    <t xml:space="preserve">B/II Forgatási célú hitelviszonyt megtestesítő értékpapírok </t>
  </si>
  <si>
    <t>B/II - ebből: kárpótlási jegyek</t>
  </si>
  <si>
    <t xml:space="preserve">H/I Költségvetési évben esedékes kötelezettségek </t>
  </si>
  <si>
    <t>Csorvás Város Önkormányzatának Egyesített Szociális Intézménye</t>
  </si>
  <si>
    <t>Kiadások és bevételek kormányzati funkcióként</t>
  </si>
  <si>
    <t>adatok Forintban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</si>
  <si>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</si>
  <si>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</si>
  <si>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</si>
  <si>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</si>
  <si>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</si>
  <si>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</si>
  <si>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</si>
  <si>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</si>
  <si>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</si>
  <si>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 xml:space="preserve"> Maradványkimutatás</t>
  </si>
  <si>
    <t xml:space="preserve">Csorvás Város Önkormányzat összevont </t>
  </si>
  <si>
    <t>01 Közhatalmi eredményszemléletű bevételek</t>
  </si>
  <si>
    <t>02 Eszközök és szolgáltatások értékesítése nettó eredményszemléletű bevételei</t>
  </si>
  <si>
    <t>04 Saját termelésű készletek állományváltozása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</si>
  <si>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</si>
  <si>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</si>
  <si>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</si>
  <si>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</si>
  <si>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</si>
  <si>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</si>
  <si>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</si>
  <si>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</si>
  <si>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</si>
  <si>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</si>
  <si>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</si>
  <si>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</si>
  <si>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</si>
  <si>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</si>
  <si>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</si>
  <si>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</si>
  <si>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</si>
  <si>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</si>
  <si>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</si>
  <si>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IX Pénzügyi műveletek ráfordításai (=22+23+24+25+26)</t>
  </si>
  <si>
    <t>B)  PÉNZÜGYI MŰVELETEK EREDMÉNYE (=VIII-IX)</t>
  </si>
  <si>
    <t>C)  MÉRLEG SZERINTI EREDMÉNY (=±A±B)</t>
  </si>
  <si>
    <t>Bevételi jogcím</t>
  </si>
  <si>
    <t>Adott kedvezmény</t>
  </si>
  <si>
    <t>Helyiségek, eszközök hasznosításából származó bevételből nyújtott kedvezmény, mentesség összege</t>
  </si>
  <si>
    <t>Fő</t>
  </si>
  <si>
    <t>Közalkalmazotti</t>
  </si>
  <si>
    <t>Köztisztviselő</t>
  </si>
  <si>
    <t>Munka törvénykönyv</t>
  </si>
  <si>
    <t>Egyéb foglalkoztatás</t>
  </si>
  <si>
    <t>álláshely</t>
  </si>
  <si>
    <t>hatálya alá tartozó</t>
  </si>
  <si>
    <t>Dajka</t>
  </si>
  <si>
    <t>Óvodatitkár</t>
  </si>
  <si>
    <t>Pedagógiai asszisztens</t>
  </si>
  <si>
    <t>gondozónő</t>
  </si>
  <si>
    <t>Polgármester</t>
  </si>
  <si>
    <t>Jegyző</t>
  </si>
  <si>
    <t>Aljegyző</t>
  </si>
  <si>
    <t xml:space="preserve"> Eredménykimutatás</t>
  </si>
  <si>
    <t>I Tevékenység nettó eredményszemléletű bevétele (=01+02)</t>
  </si>
  <si>
    <t>II Aktivált saját teljesítmények értéke (=±04)</t>
  </si>
  <si>
    <t>IV Anyagjellegű ráfordítások (=10+11+13)</t>
  </si>
  <si>
    <t>Egyesített Szociális Intézmény</t>
  </si>
  <si>
    <t xml:space="preserve">Vezető </t>
  </si>
  <si>
    <t>Adminisztrátor</t>
  </si>
  <si>
    <t>Nem vezetői  alapfokú</t>
  </si>
  <si>
    <t>Nem vezetői középfokú</t>
  </si>
  <si>
    <t>Középfokú alkalmazott</t>
  </si>
  <si>
    <t>Fizikai alkalmazott</t>
  </si>
  <si>
    <t>Közfoglalkozott</t>
  </si>
  <si>
    <t>Óvodapagogus</t>
  </si>
  <si>
    <t>Helyi iparűzési adó-(A helyi iparűzési adóról szoló 9/1995.(XII.29.) önkorm. Rendelet szerinti adómentességek és adókedvezmények</t>
  </si>
  <si>
    <t>ebből:</t>
  </si>
  <si>
    <t>Költségvetési évben kapott előlegek</t>
  </si>
  <si>
    <t>Letétre, megőrzésre átvett pénzeszközök</t>
  </si>
  <si>
    <t>Más szervezet megillető bevételek</t>
  </si>
  <si>
    <t>Adott előlegek</t>
  </si>
  <si>
    <t>adatok Forinban</t>
  </si>
  <si>
    <t>eredeti. ei.</t>
  </si>
  <si>
    <t>módosított</t>
  </si>
  <si>
    <t>Sor-szám</t>
  </si>
  <si>
    <t>1.1</t>
  </si>
  <si>
    <t>Beruházás (K6)</t>
  </si>
  <si>
    <t>Immat. Javak beszerzése (K61)</t>
  </si>
  <si>
    <t>Egyéb épít. beszerzése (K62)</t>
  </si>
  <si>
    <t>Inform. Eszk. Beszerzése (K63)</t>
  </si>
  <si>
    <t>Egyéb t. eszk. Beszerzése (K64)</t>
  </si>
  <si>
    <t>4.1</t>
  </si>
  <si>
    <t>Tenyészállatok (K64/6)</t>
  </si>
  <si>
    <t>4.2</t>
  </si>
  <si>
    <t>Kis ért.gépek, berend. (K64/7)</t>
  </si>
  <si>
    <t>Részesedések beszerzése (K65)</t>
  </si>
  <si>
    <t>Beruházási c. ÁFA (K67)</t>
  </si>
  <si>
    <t>Felújítás (K7)</t>
  </si>
  <si>
    <t>Egyéb épületek felújítása (K71/33)</t>
  </si>
  <si>
    <t>egyéb épít. Felújítása (K71/4)</t>
  </si>
  <si>
    <t>Felújítás c. ÁFA(K74)</t>
  </si>
  <si>
    <t>Kiadás mindösszesen</t>
  </si>
  <si>
    <t>Bevétel  - Kiadás</t>
  </si>
  <si>
    <t>Tény</t>
  </si>
  <si>
    <t>Csorvás Város Önkormányzat és Intézményei létszám kimutatás</t>
  </si>
  <si>
    <t>Működési célú visszatérítendő támogatások, kölcsönök nyújtása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</si>
  <si>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</si>
  <si>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</si>
  <si>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</si>
  <si>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</si>
  <si>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</si>
  <si>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</si>
  <si>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</si>
  <si>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</si>
  <si>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Adatok  Ft-ban</t>
  </si>
  <si>
    <t>Eredeti előirányzat</t>
  </si>
  <si>
    <t>Módosított előirányzat</t>
  </si>
  <si>
    <t>Beruházás, felújítás bevételei</t>
  </si>
  <si>
    <t>Egyéb tárgi eszközök értékesítése</t>
  </si>
  <si>
    <t xml:space="preserve">Csorvás Város Önkormányzat pénzeszköz  átadás </t>
  </si>
  <si>
    <t>Felsőfokú végzetség</t>
  </si>
  <si>
    <t>Kötelezzetek összeg</t>
  </si>
  <si>
    <t>Költségvetési évet követően esedékes kötelezettségek(Finanszírozás kiadásokra)-központi költségvetési tám. Megelőleg. Visszafizet.</t>
  </si>
  <si>
    <t>Az Önkormányzat 2021. évi költségvetési bevételei és kiadásai jogcímek szerint</t>
  </si>
  <si>
    <t>Az Önkormányzat 2021. évi költségvetésének bevételei:</t>
  </si>
  <si>
    <t>2021. évi 
előirányzat</t>
  </si>
  <si>
    <t>2021. évi
mód. előir</t>
  </si>
  <si>
    <t>2021.évi teljesítés</t>
  </si>
  <si>
    <t>2021. évi
mód. Előirányzat</t>
  </si>
  <si>
    <t>2021.évi telj.</t>
  </si>
  <si>
    <t>2021. telj. %</t>
  </si>
  <si>
    <t>2021.évi telj. %</t>
  </si>
  <si>
    <t>Az Önkormányzat 2021. évi bevételei kormányzati funkciónként</t>
  </si>
  <si>
    <t>Az Önkormányzat össevont 2021. évi bevételei -kötelező,önként vállalt feladatok</t>
  </si>
  <si>
    <t>Az Önkormányzat 2021. évi kiadásai kormányzati funkciónként</t>
  </si>
  <si>
    <t>Az Önkormányzat össevont 2021. évi kiadásai -kötelező,önként vállalt feladatok</t>
  </si>
  <si>
    <t>A Polgármesteri Hivatal 2021. évi bevételei és kiadásai kormányzati funkciónként</t>
  </si>
  <si>
    <t>Csorvás Város Óvodája és Bölcsődéje 2021. évi bevételei és kiadásai kormányzati funkciónként</t>
  </si>
  <si>
    <t>Tény.2021.</t>
  </si>
  <si>
    <t>Az Önkormányzat és költségvetési szervei 2021. évi vagyonkimutatása</t>
  </si>
  <si>
    <t>2021.</t>
  </si>
  <si>
    <t>Az Önkormányzat 2021.évi közvetett támogatások</t>
  </si>
  <si>
    <t>2021.évi Tényi</t>
  </si>
  <si>
    <t>Önk. műk. támog.(B11)</t>
  </si>
  <si>
    <t>Műk. célú tám.(B16)</t>
  </si>
  <si>
    <t>Felh. bevétel Felh. támog.BB2)</t>
  </si>
  <si>
    <t>Közmüvel. Hagyom. Köz. Kult.(082092)</t>
  </si>
  <si>
    <t>Egyéb szoc. Pénzbeli ls term. Ellátások tám.(107060)</t>
  </si>
  <si>
    <t>Közutak,hidak,alagútak üzemelt.(045160)</t>
  </si>
  <si>
    <t>Hitel,kölcsön</t>
  </si>
  <si>
    <t>Kölcsönök vissztér. Kiad.-kamatmentes</t>
  </si>
  <si>
    <t>Fizikóterápiás szolg.</t>
  </si>
  <si>
    <t>H/III/2 Továbbadási c. folyosítótt tám.</t>
  </si>
  <si>
    <t>Költségv.évben esedékes köv.műk.c.átvett pénzészk.</t>
  </si>
  <si>
    <t>Továbbadási c. folyósított tám.</t>
  </si>
  <si>
    <t>Demens betegek nappali ellátása(102032)</t>
  </si>
  <si>
    <t>Intézményvezető,helyetes</t>
  </si>
  <si>
    <t>Elszámolásból származó bevételek (B116)</t>
  </si>
  <si>
    <t>Egyéb működési célú támogatások bevételei(B16)</t>
  </si>
  <si>
    <t xml:space="preserve">Működési célú támogatások ÁHT-n belülről </t>
  </si>
  <si>
    <t xml:space="preserve">Önkormányzatok működési támogatásai </t>
  </si>
  <si>
    <t xml:space="preserve">Közhatalmi bevételek </t>
  </si>
  <si>
    <t>ebből EU-tám.</t>
  </si>
  <si>
    <t>ebből EU-s támogatás</t>
  </si>
  <si>
    <t>Felhalmozási célú önkormányzati támogatások(B21)</t>
  </si>
  <si>
    <t>Egyéb felhalmozási célú támogatások(B25)</t>
  </si>
  <si>
    <t>Helyi adók (B3)</t>
  </si>
  <si>
    <t>Magánszemlyek kommunális adója(B34)</t>
  </si>
  <si>
    <t>Értékesítési és forgalmi adók (iparűzési adó)(B351)</t>
  </si>
  <si>
    <t>ebből: Általános tartalék</t>
  </si>
  <si>
    <t>ebből EU-s forrásból megvalósuló beruházás</t>
  </si>
  <si>
    <t>ebból EU-s forrásból megvalósuló felújítás (K7)</t>
  </si>
  <si>
    <t>ebből Egyéb felhalmozási kiadás ÁHT-n belülre</t>
  </si>
  <si>
    <t>Gépek, berend, felsz, járművek:inform. Eszk</t>
  </si>
  <si>
    <t>Gépek, berend, felsz, járművek:Jármüvek</t>
  </si>
  <si>
    <t>200.</t>
  </si>
  <si>
    <t>201.</t>
  </si>
  <si>
    <t>202.</t>
  </si>
  <si>
    <t>203.</t>
  </si>
  <si>
    <t>204.</t>
  </si>
  <si>
    <t>205.</t>
  </si>
  <si>
    <t>Gépek, berend, felsz, járművek: egyéb</t>
  </si>
  <si>
    <t>Gépek,berend, járművek: járművek</t>
  </si>
  <si>
    <t>Beruházás (B2)</t>
  </si>
  <si>
    <t>A költségvetési szerv. Fogl.2020.évi áthúzódó és 2021.évi komp.</t>
  </si>
  <si>
    <t>Intézményüzemeltetési támogatás</t>
  </si>
  <si>
    <t>Továbbadási c. folíósított tám., ellátások</t>
  </si>
  <si>
    <t>Csorvási Sport Klub</t>
  </si>
  <si>
    <t>Orosházi Kistérség</t>
  </si>
  <si>
    <t>Csorvási Kézilabda támogatása</t>
  </si>
  <si>
    <t>Az Önkormányzat, és a helyi önkormányzat tulajdonában álló gazdálkodó szervezetnek működéséből származó 2021.dec.31.fennálló  kötelezettségek</t>
  </si>
  <si>
    <t>2021. december 31.-án Csorvási Szolgáltató Nonprofit Kft fennálló kötelezetésgek</t>
  </si>
  <si>
    <t>TAO</t>
  </si>
  <si>
    <t>Belföldi szállítok</t>
  </si>
  <si>
    <t>Nav felé tartózás</t>
  </si>
  <si>
    <t>Kormány hivatal támogatás</t>
  </si>
  <si>
    <t>Egyéb tartozás</t>
  </si>
  <si>
    <t xml:space="preserve">2021.december 31- Csorvási Város Önkormányzata </t>
  </si>
  <si>
    <t>Csorváson működő önszerveződő közösségek támogatása</t>
  </si>
  <si>
    <t>Felhal,ozási c. finanszírozási kiadások</t>
  </si>
  <si>
    <t xml:space="preserve">Költségvetési Felhalmozási kiadások összesen: </t>
  </si>
  <si>
    <t xml:space="preserve">Költségvetési felhalmozási kiadások összesen: </t>
  </si>
  <si>
    <t>Felhalmozási célú finanszírozási kiadások összesen</t>
  </si>
  <si>
    <t>Költségvetési felhalmozási kiadások összesen</t>
  </si>
  <si>
    <t>Költségvetési kiadások összesen:</t>
  </si>
  <si>
    <t>Nem vezetői felsőfokú</t>
  </si>
  <si>
    <t>Csorvás Önkormányzat -állami támogatás</t>
  </si>
  <si>
    <t>Adatok forintban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</si>
</sst>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\ _F_t"/>
    <numFmt numFmtId="166" formatCode="#,##0.0"/>
    <numFmt numFmtId="167" formatCode="#,##0.000"/>
    <numFmt numFmtId="168" formatCode="#,##0;\-#,##0"/>
    <numFmt numFmtId="169" formatCode="_-* #,##0.00\ _F_t_-;\-* #,##0.00\ _F_t_-;_-* &quot;-&quot;?\ _F_t_-;_-@_-"/>
    <numFmt numFmtId="170" formatCode="_-* #,##0.0\ _F_t_-;\-* #,##0.0\ _F_t_-;_-* &quot;-&quot;?\ _F_t_-;_-@_-"/>
    <numFmt numFmtId="171" formatCode="mmmm\ d\."/>
    <numFmt numFmtId="172" formatCode="_-* #,##0.00\ _F_t_-;\-* #,##0.00\ _F_t_-;_-* &quot;-&quot;\ _F_t_-;_-@_-"/>
    <numFmt numFmtId="173" formatCode="#,##0.00_ ;\-#,##0.00\ "/>
    <numFmt numFmtId="174" formatCode="_-* #,##0\ _F_t_-;\-* #,##0\ _F_t_-;_-* &quot;-&quot;?\ _F_t_-;_-@_-"/>
    <numFmt numFmtId="175" formatCode="[$-40E]mmmm\ d\.;@"/>
    <numFmt numFmtId="176" formatCode="0.0"/>
    <numFmt numFmtId="177" formatCode="#\ ##0"/>
  </numFmts>
  <fonts count="11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Arial CE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6"/>
      <name val="Times New Roman CE"/>
      <family val="0"/>
    </font>
    <font>
      <sz val="12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Arial CE"/>
      <family val="2"/>
    </font>
    <font>
      <sz val="12"/>
      <color indexed="8"/>
      <name val="Arial"/>
      <family val="2"/>
    </font>
    <font>
      <b/>
      <sz val="12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12"/>
      <color indexed="8"/>
      <name val="Arial"/>
      <family val="2"/>
    </font>
    <font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Times New Roman"/>
      <family val="1"/>
    </font>
    <font>
      <b/>
      <sz val="9"/>
      <name val="Times New Roman CE"/>
      <family val="0"/>
    </font>
    <font>
      <sz val="11"/>
      <name val="Times New Roman CE"/>
      <family val="0"/>
    </font>
    <font>
      <sz val="9"/>
      <name val="Arial"/>
      <family val="2"/>
    </font>
    <font>
      <sz val="9"/>
      <name val="Times New Roman CE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CE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E"/>
      <family val="0"/>
    </font>
    <font>
      <sz val="9"/>
      <color rgb="FF000000"/>
      <name val="Arial CE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/>
      </left>
      <right/>
      <top style="thin">
        <color theme="0"/>
      </top>
      <bottom>
        <color indexed="63"/>
      </bottom>
    </border>
    <border>
      <left/>
      <right/>
      <top style="thin">
        <color theme="0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5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2" fillId="21" borderId="7" applyNumberFormat="0" applyFont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5" fillId="28" borderId="0" applyNumberFormat="0" applyBorder="0" applyAlignment="0" applyProtection="0"/>
    <xf numFmtId="0" fontId="86" fillId="29" borderId="8" applyNumberFormat="0" applyAlignment="0" applyProtection="0"/>
    <xf numFmtId="0" fontId="87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89" fillId="0" borderId="9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0" fillId="30" borderId="0" applyNumberFormat="0" applyBorder="0" applyAlignment="0" applyProtection="0"/>
    <xf numFmtId="0" fontId="91" fillId="31" borderId="0" applyNumberFormat="0" applyBorder="0" applyAlignment="0" applyProtection="0"/>
    <xf numFmtId="0" fontId="92" fillId="29" borderId="1" applyNumberFormat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8" fillId="0" borderId="0" xfId="59">
      <alignment/>
      <protection/>
    </xf>
    <xf numFmtId="165" fontId="7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165" fontId="7" fillId="0" borderId="0" xfId="59" applyNumberFormat="1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10" xfId="59" applyFont="1" applyBorder="1">
      <alignment/>
      <protection/>
    </xf>
    <xf numFmtId="0" fontId="10" fillId="0" borderId="10" xfId="59" applyFont="1" applyBorder="1">
      <alignment/>
      <protection/>
    </xf>
    <xf numFmtId="3" fontId="7" fillId="0" borderId="10" xfId="59" applyNumberFormat="1" applyFont="1" applyBorder="1" applyAlignment="1">
      <alignment horizontal="center"/>
      <protection/>
    </xf>
    <xf numFmtId="0" fontId="8" fillId="0" borderId="11" xfId="59" applyFont="1" applyBorder="1" applyAlignment="1" quotePrefix="1">
      <alignment horizontal="center"/>
      <protection/>
    </xf>
    <xf numFmtId="165" fontId="88" fillId="0" borderId="10" xfId="59" applyNumberFormat="1" applyBorder="1">
      <alignment/>
      <protection/>
    </xf>
    <xf numFmtId="165" fontId="7" fillId="0" borderId="10" xfId="59" applyNumberFormat="1" applyFont="1" applyBorder="1">
      <alignment/>
      <protection/>
    </xf>
    <xf numFmtId="165" fontId="88" fillId="0" borderId="12" xfId="59" applyNumberFormat="1" applyBorder="1">
      <alignment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3" xfId="59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10" xfId="59" applyFont="1" applyBorder="1" applyAlignment="1">
      <alignment horizontal="center"/>
      <protection/>
    </xf>
    <xf numFmtId="0" fontId="11" fillId="0" borderId="0" xfId="62">
      <alignment/>
      <protection/>
    </xf>
    <xf numFmtId="0" fontId="12" fillId="0" borderId="0" xfId="62" applyNumberFormat="1" applyFont="1" applyFill="1" applyBorder="1" applyAlignment="1" applyProtection="1">
      <alignment horizontal="right"/>
      <protection/>
    </xf>
    <xf numFmtId="0" fontId="14" fillId="0" borderId="0" xfId="62" applyNumberFormat="1" applyFont="1" applyFill="1" applyBorder="1" applyAlignment="1" applyProtection="1">
      <alignment horizontal="center"/>
      <protection/>
    </xf>
    <xf numFmtId="0" fontId="11" fillId="0" borderId="0" xfId="62" applyAlignment="1">
      <alignment/>
      <protection/>
    </xf>
    <xf numFmtId="0" fontId="15" fillId="0" borderId="0" xfId="62" applyNumberFormat="1" applyFont="1" applyFill="1" applyBorder="1" applyAlignment="1" applyProtection="1">
      <alignment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1" fillId="0" borderId="14" xfId="62" applyBorder="1">
      <alignment/>
      <protection/>
    </xf>
    <xf numFmtId="0" fontId="16" fillId="0" borderId="14" xfId="62" applyNumberFormat="1" applyFont="1" applyFill="1" applyBorder="1" applyAlignment="1" applyProtection="1">
      <alignment horizontal="center" vertical="center"/>
      <protection/>
    </xf>
    <xf numFmtId="0" fontId="16" fillId="0" borderId="15" xfId="62" applyNumberFormat="1" applyFont="1" applyFill="1" applyBorder="1" applyAlignment="1" applyProtection="1">
      <alignment horizontal="center" vertical="center"/>
      <protection/>
    </xf>
    <xf numFmtId="0" fontId="16" fillId="0" borderId="16" xfId="62" applyNumberFormat="1" applyFont="1" applyFill="1" applyBorder="1" applyAlignment="1" applyProtection="1">
      <alignment horizontal="center" vertical="center"/>
      <protection/>
    </xf>
    <xf numFmtId="0" fontId="16" fillId="0" borderId="17" xfId="62" applyNumberFormat="1" applyFont="1" applyFill="1" applyBorder="1" applyAlignment="1" applyProtection="1">
      <alignment horizontal="left" vertical="center"/>
      <protection/>
    </xf>
    <xf numFmtId="0" fontId="18" fillId="0" borderId="18" xfId="62" applyNumberFormat="1" applyFont="1" applyFill="1" applyBorder="1" applyAlignment="1" applyProtection="1">
      <alignment horizontal="left" vertical="center"/>
      <protection/>
    </xf>
    <xf numFmtId="0" fontId="16" fillId="0" borderId="18" xfId="62" applyNumberFormat="1" applyFont="1" applyFill="1" applyBorder="1" applyAlignment="1" applyProtection="1">
      <alignment horizontal="right" vertical="center"/>
      <protection/>
    </xf>
    <xf numFmtId="3" fontId="19" fillId="0" borderId="19" xfId="62" applyNumberFormat="1" applyFont="1" applyFill="1" applyBorder="1" applyAlignment="1" applyProtection="1">
      <alignment horizontal="right"/>
      <protection/>
    </xf>
    <xf numFmtId="0" fontId="20" fillId="0" borderId="19" xfId="62" applyFont="1" applyBorder="1">
      <alignment/>
      <protection/>
    </xf>
    <xf numFmtId="0" fontId="19" fillId="0" borderId="20" xfId="62" applyNumberFormat="1" applyFont="1" applyFill="1" applyBorder="1" applyAlignment="1" applyProtection="1">
      <alignment/>
      <protection/>
    </xf>
    <xf numFmtId="0" fontId="19" fillId="0" borderId="0" xfId="62" applyNumberFormat="1" applyFont="1" applyFill="1" applyBorder="1" applyAlignment="1" applyProtection="1">
      <alignment/>
      <protection/>
    </xf>
    <xf numFmtId="3" fontId="19" fillId="0" borderId="0" xfId="62" applyNumberFormat="1" applyFont="1" applyFill="1" applyBorder="1" applyAlignment="1" applyProtection="1">
      <alignment horizontal="right"/>
      <protection/>
    </xf>
    <xf numFmtId="0" fontId="19" fillId="0" borderId="0" xfId="62" applyNumberFormat="1" applyFont="1" applyFill="1" applyBorder="1" applyAlignment="1" applyProtection="1">
      <alignment horizontal="center" vertical="center"/>
      <protection/>
    </xf>
    <xf numFmtId="0" fontId="12" fillId="0" borderId="19" xfId="62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0" fontId="4" fillId="0" borderId="12" xfId="0" applyFont="1" applyBorder="1" applyAlignment="1">
      <alignment vertical="justify"/>
    </xf>
    <xf numFmtId="3" fontId="4" fillId="0" borderId="10" xfId="0" applyNumberFormat="1" applyFont="1" applyBorder="1" applyAlignment="1">
      <alignment horizontal="right" indent="2"/>
    </xf>
    <xf numFmtId="3" fontId="4" fillId="0" borderId="21" xfId="0" applyNumberFormat="1" applyFont="1" applyBorder="1" applyAlignment="1">
      <alignment horizontal="right" indent="2"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 horizontal="right" indent="2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 indent="2"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right" indent="2"/>
    </xf>
    <xf numFmtId="3" fontId="4" fillId="0" borderId="28" xfId="0" applyNumberFormat="1" applyFont="1" applyBorder="1" applyAlignment="1">
      <alignment horizontal="right" indent="2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indent="2"/>
    </xf>
    <xf numFmtId="3" fontId="7" fillId="0" borderId="10" xfId="0" applyNumberFormat="1" applyFont="1" applyBorder="1" applyAlignment="1">
      <alignment horizontal="right" indent="2"/>
    </xf>
    <xf numFmtId="0" fontId="7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5" fillId="0" borderId="11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3" fillId="0" borderId="0" xfId="0" applyFont="1" applyAlignment="1">
      <alignment/>
    </xf>
    <xf numFmtId="0" fontId="9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indent="2"/>
    </xf>
    <xf numFmtId="0" fontId="94" fillId="0" borderId="0" xfId="0" applyFont="1" applyAlignment="1">
      <alignment/>
    </xf>
    <xf numFmtId="0" fontId="10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indent="2"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 quotePrefix="1">
      <alignment/>
    </xf>
    <xf numFmtId="0" fontId="10" fillId="0" borderId="19" xfId="0" applyFont="1" applyBorder="1" applyAlignment="1">
      <alignment horizontal="center"/>
    </xf>
    <xf numFmtId="0" fontId="4" fillId="0" borderId="19" xfId="0" applyFont="1" applyBorder="1" applyAlignment="1">
      <alignment vertical="justify"/>
    </xf>
    <xf numFmtId="3" fontId="4" fillId="0" borderId="19" xfId="0" applyNumberFormat="1" applyFont="1" applyBorder="1" applyAlignment="1">
      <alignment horizontal="right" indent="2"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 horizontal="right" indent="2"/>
    </xf>
    <xf numFmtId="3" fontId="7" fillId="0" borderId="19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right" indent="2"/>
    </xf>
    <xf numFmtId="3" fontId="28" fillId="0" borderId="22" xfId="0" applyNumberFormat="1" applyFont="1" applyBorder="1" applyAlignment="1">
      <alignment horizontal="right" indent="2"/>
    </xf>
    <xf numFmtId="3" fontId="6" fillId="0" borderId="27" xfId="0" applyNumberFormat="1" applyFont="1" applyBorder="1" applyAlignment="1">
      <alignment horizontal="right" indent="2"/>
    </xf>
    <xf numFmtId="3" fontId="6" fillId="0" borderId="29" xfId="0" applyNumberFormat="1" applyFont="1" applyBorder="1" applyAlignment="1">
      <alignment horizontal="right" indent="2"/>
    </xf>
    <xf numFmtId="3" fontId="6" fillId="0" borderId="30" xfId="0" applyNumberFormat="1" applyFont="1" applyBorder="1" applyAlignment="1">
      <alignment horizontal="right" indent="2"/>
    </xf>
    <xf numFmtId="0" fontId="0" fillId="0" borderId="10" xfId="0" applyBorder="1" applyAlignment="1">
      <alignment wrapText="1"/>
    </xf>
    <xf numFmtId="0" fontId="95" fillId="0" borderId="19" xfId="0" applyFont="1" applyBorder="1" applyAlignment="1">
      <alignment wrapText="1"/>
    </xf>
    <xf numFmtId="0" fontId="28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vertical="justify" wrapText="1"/>
    </xf>
    <xf numFmtId="3" fontId="4" fillId="0" borderId="19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96" fillId="0" borderId="19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right" indent="2"/>
    </xf>
    <xf numFmtId="0" fontId="24" fillId="0" borderId="0" xfId="0" applyFont="1" applyBorder="1" applyAlignment="1">
      <alignment horizontal="right" indent="2"/>
    </xf>
    <xf numFmtId="3" fontId="25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right" indent="2"/>
    </xf>
    <xf numFmtId="3" fontId="25" fillId="0" borderId="0" xfId="0" applyNumberFormat="1" applyFont="1" applyBorder="1" applyAlignment="1">
      <alignment horizontal="right" indent="2"/>
    </xf>
    <xf numFmtId="0" fontId="25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quotePrefix="1">
      <alignment horizontal="center"/>
    </xf>
    <xf numFmtId="3" fontId="4" fillId="0" borderId="12" xfId="0" applyNumberFormat="1" applyFont="1" applyBorder="1" applyAlignment="1" quotePrefix="1">
      <alignment horizontal="center"/>
    </xf>
    <xf numFmtId="3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29" fillId="0" borderId="31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7" fillId="0" borderId="19" xfId="0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3" fontId="6" fillId="0" borderId="19" xfId="0" applyNumberFormat="1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0" fillId="0" borderId="0" xfId="59" applyFont="1" applyAlignment="1" quotePrefix="1">
      <alignment horizontal="center"/>
      <protection/>
    </xf>
    <xf numFmtId="0" fontId="30" fillId="0" borderId="0" xfId="59" applyFont="1" applyAlignment="1">
      <alignment horizontal="center"/>
      <protection/>
    </xf>
    <xf numFmtId="0" fontId="88" fillId="0" borderId="10" xfId="59" applyBorder="1" applyAlignment="1">
      <alignment vertical="top" wrapText="1"/>
      <protection/>
    </xf>
    <xf numFmtId="0" fontId="88" fillId="0" borderId="31" xfId="59" applyBorder="1" applyAlignment="1">
      <alignment vertical="top" wrapText="1"/>
      <protection/>
    </xf>
    <xf numFmtId="0" fontId="88" fillId="0" borderId="21" xfId="59" applyBorder="1" applyAlignment="1">
      <alignment vertical="top" wrapText="1"/>
      <protection/>
    </xf>
    <xf numFmtId="3" fontId="88" fillId="0" borderId="10" xfId="59" applyNumberFormat="1" applyBorder="1" applyAlignment="1" quotePrefix="1">
      <alignment horizontal="center"/>
      <protection/>
    </xf>
    <xf numFmtId="3" fontId="88" fillId="0" borderId="10" xfId="59" applyNumberFormat="1" applyBorder="1" applyAlignment="1">
      <alignment horizontal="right"/>
      <protection/>
    </xf>
    <xf numFmtId="3" fontId="88" fillId="0" borderId="12" xfId="59" applyNumberFormat="1" applyBorder="1" applyAlignment="1" quotePrefix="1">
      <alignment horizontal="center"/>
      <protection/>
    </xf>
    <xf numFmtId="3" fontId="7" fillId="0" borderId="10" xfId="59" applyNumberFormat="1" applyFont="1" applyBorder="1" applyAlignment="1">
      <alignment horizontal="right"/>
      <protection/>
    </xf>
    <xf numFmtId="3" fontId="88" fillId="0" borderId="10" xfId="59" applyNumberFormat="1" applyBorder="1" applyAlignment="1">
      <alignment horizontal="center"/>
      <protection/>
    </xf>
    <xf numFmtId="3" fontId="88" fillId="0" borderId="21" xfId="59" applyNumberFormat="1" applyBorder="1" applyAlignment="1" quotePrefix="1">
      <alignment horizontal="center"/>
      <protection/>
    </xf>
    <xf numFmtId="3" fontId="88" fillId="0" borderId="21" xfId="59" applyNumberFormat="1" applyBorder="1" applyAlignment="1">
      <alignment horizontal="right"/>
      <protection/>
    </xf>
    <xf numFmtId="3" fontId="88" fillId="0" borderId="23" xfId="59" applyNumberFormat="1" applyBorder="1" applyAlignment="1" quotePrefix="1">
      <alignment horizontal="center"/>
      <protection/>
    </xf>
    <xf numFmtId="3" fontId="88" fillId="0" borderId="12" xfId="59" applyNumberFormat="1" applyBorder="1" applyAlignment="1" quotePrefix="1">
      <alignment/>
      <protection/>
    </xf>
    <xf numFmtId="3" fontId="7" fillId="0" borderId="12" xfId="59" applyNumberFormat="1" applyFont="1" applyBorder="1" applyAlignment="1">
      <alignment horizontal="right"/>
      <protection/>
    </xf>
    <xf numFmtId="3" fontId="88" fillId="0" borderId="12" xfId="59" applyNumberFormat="1" applyBorder="1" applyAlignment="1">
      <alignment horizontal="center"/>
      <protection/>
    </xf>
    <xf numFmtId="3" fontId="88" fillId="0" borderId="0" xfId="59" applyNumberFormat="1">
      <alignment/>
      <protection/>
    </xf>
    <xf numFmtId="3" fontId="7" fillId="0" borderId="23" xfId="59" applyNumberFormat="1" applyFont="1" applyBorder="1" applyAlignment="1">
      <alignment horizontal="right"/>
      <protection/>
    </xf>
    <xf numFmtId="3" fontId="88" fillId="0" borderId="23" xfId="59" applyNumberFormat="1" applyBorder="1" applyAlignment="1">
      <alignment horizontal="center"/>
      <protection/>
    </xf>
    <xf numFmtId="0" fontId="8" fillId="0" borderId="19" xfId="59" applyFont="1" applyBorder="1" applyAlignment="1">
      <alignment horizontal="center"/>
      <protection/>
    </xf>
    <xf numFmtId="0" fontId="9" fillId="0" borderId="19" xfId="59" applyFont="1" applyBorder="1" applyAlignment="1">
      <alignment horizontal="center"/>
      <protection/>
    </xf>
    <xf numFmtId="0" fontId="9" fillId="0" borderId="19" xfId="59" applyFont="1" applyBorder="1" applyAlignment="1">
      <alignment horizontal="center" wrapText="1"/>
      <protection/>
    </xf>
    <xf numFmtId="0" fontId="97" fillId="0" borderId="19" xfId="59" applyFont="1" applyBorder="1" applyAlignment="1">
      <alignment wrapText="1"/>
      <protection/>
    </xf>
    <xf numFmtId="0" fontId="88" fillId="0" borderId="19" xfId="59" applyBorder="1">
      <alignment/>
      <protection/>
    </xf>
    <xf numFmtId="3" fontId="98" fillId="0" borderId="19" xfId="59" applyNumberFormat="1" applyFont="1" applyBorder="1" applyAlignment="1">
      <alignment horizontal="center"/>
      <protection/>
    </xf>
    <xf numFmtId="3" fontId="88" fillId="0" borderId="19" xfId="59" applyNumberFormat="1" applyBorder="1">
      <alignment/>
      <protection/>
    </xf>
    <xf numFmtId="0" fontId="97" fillId="0" borderId="19" xfId="59" applyFont="1" applyBorder="1">
      <alignment/>
      <protection/>
    </xf>
    <xf numFmtId="0" fontId="88" fillId="0" borderId="19" xfId="59" applyFont="1" applyBorder="1">
      <alignment/>
      <protection/>
    </xf>
    <xf numFmtId="3" fontId="97" fillId="0" borderId="19" xfId="59" applyNumberFormat="1" applyFont="1" applyBorder="1">
      <alignment/>
      <protection/>
    </xf>
    <xf numFmtId="0" fontId="12" fillId="0" borderId="10" xfId="59" applyFont="1" applyBorder="1" applyAlignment="1">
      <alignment vertical="top" wrapText="1"/>
      <protection/>
    </xf>
    <xf numFmtId="0" fontId="12" fillId="0" borderId="21" xfId="59" applyFont="1" applyBorder="1" applyAlignment="1">
      <alignment vertical="top" wrapText="1"/>
      <protection/>
    </xf>
    <xf numFmtId="0" fontId="8" fillId="0" borderId="19" xfId="59" applyFont="1" applyBorder="1" applyAlignment="1">
      <alignment horizontal="center" wrapText="1"/>
      <protection/>
    </xf>
    <xf numFmtId="0" fontId="97" fillId="0" borderId="19" xfId="59" applyFont="1" applyBorder="1" applyAlignment="1">
      <alignment horizontal="center" wrapText="1"/>
      <protection/>
    </xf>
    <xf numFmtId="0" fontId="17" fillId="0" borderId="16" xfId="62" applyNumberFormat="1" applyFont="1" applyFill="1" applyBorder="1" applyAlignment="1" applyProtection="1">
      <alignment horizontal="center" vertical="center"/>
      <protection/>
    </xf>
    <xf numFmtId="0" fontId="17" fillId="0" borderId="33" xfId="62" applyNumberFormat="1" applyFont="1" applyFill="1" applyBorder="1" applyAlignment="1" applyProtection="1">
      <alignment horizontal="center" vertical="center"/>
      <protection/>
    </xf>
    <xf numFmtId="0" fontId="16" fillId="0" borderId="34" xfId="62" applyNumberFormat="1" applyFont="1" applyFill="1" applyBorder="1" applyAlignment="1" applyProtection="1">
      <alignment horizontal="center" vertical="center"/>
      <protection/>
    </xf>
    <xf numFmtId="0" fontId="31" fillId="0" borderId="35" xfId="62" applyNumberFormat="1" applyFont="1" applyFill="1" applyBorder="1" applyAlignment="1" applyProtection="1">
      <alignment horizontal="center" vertical="center" wrapText="1"/>
      <protection/>
    </xf>
    <xf numFmtId="0" fontId="17" fillId="0" borderId="35" xfId="62" applyNumberFormat="1" applyFont="1" applyFill="1" applyBorder="1" applyAlignment="1" applyProtection="1">
      <alignment horizontal="center" vertical="center" wrapText="1"/>
      <protection/>
    </xf>
    <xf numFmtId="0" fontId="19" fillId="0" borderId="0" xfId="62" applyNumberFormat="1" applyFont="1" applyFill="1" applyBorder="1" applyAlignment="1" applyProtection="1">
      <alignment horizontal="left" vertical="center"/>
      <protection/>
    </xf>
    <xf numFmtId="0" fontId="32" fillId="0" borderId="36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Border="1">
      <alignment/>
      <protection/>
    </xf>
    <xf numFmtId="3" fontId="22" fillId="0" borderId="0" xfId="62" applyNumberFormat="1" applyFont="1" applyBorder="1">
      <alignment/>
      <protection/>
    </xf>
    <xf numFmtId="0" fontId="17" fillId="0" borderId="19" xfId="62" applyNumberFormat="1" applyFont="1" applyFill="1" applyBorder="1" applyAlignment="1" applyProtection="1">
      <alignment horizontal="center" vertical="center"/>
      <protection/>
    </xf>
    <xf numFmtId="0" fontId="13" fillId="0" borderId="19" xfId="62" applyFont="1" applyBorder="1">
      <alignment/>
      <protection/>
    </xf>
    <xf numFmtId="3" fontId="34" fillId="0" borderId="19" xfId="62" applyNumberFormat="1" applyFont="1" applyFill="1" applyBorder="1" applyAlignment="1" applyProtection="1">
      <alignment horizontal="right"/>
      <protection/>
    </xf>
    <xf numFmtId="0" fontId="33" fillId="0" borderId="19" xfId="62" applyFont="1" applyBorder="1">
      <alignment/>
      <protection/>
    </xf>
    <xf numFmtId="3" fontId="33" fillId="0" borderId="19" xfId="62" applyNumberFormat="1" applyFont="1" applyBorder="1">
      <alignment/>
      <protection/>
    </xf>
    <xf numFmtId="3" fontId="20" fillId="0" borderId="19" xfId="62" applyNumberFormat="1" applyFont="1" applyFill="1" applyBorder="1" applyAlignment="1" applyProtection="1">
      <alignment horizontal="right"/>
      <protection/>
    </xf>
    <xf numFmtId="3" fontId="22" fillId="0" borderId="19" xfId="62" applyNumberFormat="1" applyFont="1" applyFill="1" applyBorder="1" applyAlignment="1" applyProtection="1">
      <alignment horizontal="right"/>
      <protection/>
    </xf>
    <xf numFmtId="0" fontId="99" fillId="0" borderId="0" xfId="0" applyFont="1" applyAlignment="1">
      <alignment horizontal="right"/>
    </xf>
    <xf numFmtId="0" fontId="99" fillId="0" borderId="0" xfId="0" applyFont="1" applyAlignment="1">
      <alignment/>
    </xf>
    <xf numFmtId="0" fontId="100" fillId="0" borderId="14" xfId="0" applyFont="1" applyBorder="1" applyAlignment="1">
      <alignment horizontal="center"/>
    </xf>
    <xf numFmtId="0" fontId="101" fillId="0" borderId="37" xfId="0" applyFont="1" applyBorder="1" applyAlignment="1">
      <alignment/>
    </xf>
    <xf numFmtId="3" fontId="101" fillId="0" borderId="37" xfId="0" applyNumberFormat="1" applyFont="1" applyBorder="1" applyAlignment="1">
      <alignment/>
    </xf>
    <xf numFmtId="0" fontId="101" fillId="0" borderId="19" xfId="0" applyFont="1" applyBorder="1" applyAlignment="1">
      <alignment/>
    </xf>
    <xf numFmtId="3" fontId="101" fillId="0" borderId="19" xfId="0" applyNumberFormat="1" applyFont="1" applyBorder="1" applyAlignment="1">
      <alignment/>
    </xf>
    <xf numFmtId="3" fontId="100" fillId="0" borderId="14" xfId="0" applyNumberFormat="1" applyFont="1" applyBorder="1" applyAlignment="1">
      <alignment/>
    </xf>
    <xf numFmtId="0" fontId="101" fillId="0" borderId="19" xfId="0" applyFont="1" applyBorder="1" applyAlignment="1">
      <alignment wrapText="1"/>
    </xf>
    <xf numFmtId="0" fontId="99" fillId="0" borderId="0" xfId="0" applyFont="1" applyAlignment="1">
      <alignment horizontal="center"/>
    </xf>
    <xf numFmtId="0" fontId="10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0" fontId="101" fillId="0" borderId="38" xfId="73" applyNumberFormat="1" applyFont="1" applyBorder="1" applyAlignment="1">
      <alignment/>
    </xf>
    <xf numFmtId="0" fontId="100" fillId="0" borderId="14" xfId="0" applyFont="1" applyBorder="1" applyAlignment="1">
      <alignment/>
    </xf>
    <xf numFmtId="10" fontId="101" fillId="0" borderId="14" xfId="73" applyNumberFormat="1" applyFont="1" applyBorder="1" applyAlignment="1">
      <alignment/>
    </xf>
    <xf numFmtId="0" fontId="100" fillId="0" borderId="19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/>
    </xf>
    <xf numFmtId="167" fontId="100" fillId="0" borderId="19" xfId="0" applyNumberFormat="1" applyFont="1" applyBorder="1" applyAlignment="1">
      <alignment horizontal="center" vertical="center" wrapText="1"/>
    </xf>
    <xf numFmtId="0" fontId="22" fillId="0" borderId="19" xfId="62" applyFont="1" applyFill="1" applyBorder="1" applyAlignment="1">
      <alignment horizontal="center" vertical="center" wrapText="1"/>
      <protection/>
    </xf>
    <xf numFmtId="0" fontId="100" fillId="0" borderId="19" xfId="0" applyFont="1" applyBorder="1" applyAlignment="1">
      <alignment horizontal="center"/>
    </xf>
    <xf numFmtId="3" fontId="100" fillId="0" borderId="19" xfId="0" applyNumberFormat="1" applyFont="1" applyBorder="1" applyAlignment="1">
      <alignment horizontal="center"/>
    </xf>
    <xf numFmtId="10" fontId="100" fillId="0" borderId="19" xfId="73" applyNumberFormat="1" applyFont="1" applyBorder="1" applyAlignment="1">
      <alignment horizontal="center"/>
    </xf>
    <xf numFmtId="0" fontId="103" fillId="0" borderId="19" xfId="0" applyFont="1" applyBorder="1" applyAlignment="1">
      <alignment horizontal="center"/>
    </xf>
    <xf numFmtId="0" fontId="101" fillId="0" borderId="19" xfId="0" applyFont="1" applyBorder="1" applyAlignment="1">
      <alignment horizontal="center"/>
    </xf>
    <xf numFmtId="9" fontId="101" fillId="0" borderId="19" xfId="73" applyFont="1" applyBorder="1" applyAlignment="1">
      <alignment/>
    </xf>
    <xf numFmtId="0" fontId="100" fillId="0" borderId="19" xfId="0" applyFont="1" applyBorder="1" applyAlignment="1">
      <alignment/>
    </xf>
    <xf numFmtId="3" fontId="100" fillId="0" borderId="19" xfId="0" applyNumberFormat="1" applyFont="1" applyBorder="1" applyAlignment="1">
      <alignment/>
    </xf>
    <xf numFmtId="0" fontId="100" fillId="0" borderId="19" xfId="0" applyFont="1" applyBorder="1" applyAlignment="1">
      <alignment wrapText="1"/>
    </xf>
    <xf numFmtId="9" fontId="101" fillId="0" borderId="19" xfId="73" applyNumberFormat="1" applyFont="1" applyBorder="1" applyAlignment="1">
      <alignment/>
    </xf>
    <xf numFmtId="0" fontId="103" fillId="0" borderId="19" xfId="0" applyFont="1" applyBorder="1" applyAlignment="1">
      <alignment/>
    </xf>
    <xf numFmtId="3" fontId="104" fillId="0" borderId="19" xfId="0" applyNumberFormat="1" applyFont="1" applyBorder="1" applyAlignment="1">
      <alignment/>
    </xf>
    <xf numFmtId="9" fontId="100" fillId="0" borderId="19" xfId="73" applyNumberFormat="1" applyFont="1" applyBorder="1" applyAlignment="1">
      <alignment/>
    </xf>
    <xf numFmtId="0" fontId="103" fillId="0" borderId="0" xfId="0" applyFont="1" applyAlignment="1">
      <alignment horizontal="left"/>
    </xf>
    <xf numFmtId="49" fontId="100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 wrapText="1"/>
    </xf>
    <xf numFmtId="3" fontId="100" fillId="0" borderId="0" xfId="0" applyNumberFormat="1" applyFont="1" applyBorder="1" applyAlignment="1">
      <alignment/>
    </xf>
    <xf numFmtId="10" fontId="100" fillId="0" borderId="0" xfId="73" applyNumberFormat="1" applyFont="1" applyBorder="1" applyAlignment="1">
      <alignment/>
    </xf>
    <xf numFmtId="49" fontId="101" fillId="0" borderId="0" xfId="0" applyNumberFormat="1" applyFont="1" applyAlignment="1">
      <alignment horizontal="center"/>
    </xf>
    <xf numFmtId="0" fontId="101" fillId="0" borderId="0" xfId="0" applyFont="1" applyAlignment="1">
      <alignment/>
    </xf>
    <xf numFmtId="167" fontId="101" fillId="0" borderId="0" xfId="0" applyNumberFormat="1" applyFont="1" applyAlignment="1">
      <alignment/>
    </xf>
    <xf numFmtId="3" fontId="101" fillId="0" borderId="0" xfId="0" applyNumberFormat="1" applyFont="1" applyAlignment="1">
      <alignment/>
    </xf>
    <xf numFmtId="49" fontId="100" fillId="0" borderId="14" xfId="0" applyNumberFormat="1" applyFont="1" applyBorder="1" applyAlignment="1">
      <alignment horizontal="center"/>
    </xf>
    <xf numFmtId="167" fontId="100" fillId="0" borderId="14" xfId="0" applyNumberFormat="1" applyFont="1" applyBorder="1" applyAlignment="1">
      <alignment horizontal="center"/>
    </xf>
    <xf numFmtId="167" fontId="101" fillId="0" borderId="14" xfId="0" applyNumberFormat="1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49" fontId="100" fillId="0" borderId="14" xfId="0" applyNumberFormat="1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/>
    </xf>
    <xf numFmtId="167" fontId="100" fillId="0" borderId="14" xfId="0" applyNumberFormat="1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wrapText="1"/>
    </xf>
    <xf numFmtId="0" fontId="100" fillId="0" borderId="39" xfId="0" applyFont="1" applyBorder="1" applyAlignment="1">
      <alignment/>
    </xf>
    <xf numFmtId="3" fontId="100" fillId="0" borderId="39" xfId="0" applyNumberFormat="1" applyFont="1" applyBorder="1" applyAlignment="1">
      <alignment/>
    </xf>
    <xf numFmtId="0" fontId="13" fillId="0" borderId="0" xfId="62" applyFont="1">
      <alignment/>
      <protection/>
    </xf>
    <xf numFmtId="0" fontId="11" fillId="0" borderId="19" xfId="62" applyBorder="1" applyAlignment="1">
      <alignment horizontal="right"/>
      <protection/>
    </xf>
    <xf numFmtId="0" fontId="11" fillId="0" borderId="19" xfId="62" applyBorder="1" applyAlignment="1">
      <alignment horizontal="center"/>
      <protection/>
    </xf>
    <xf numFmtId="0" fontId="11" fillId="0" borderId="19" xfId="62" applyBorder="1" applyAlignment="1">
      <alignment horizontal="left"/>
      <protection/>
    </xf>
    <xf numFmtId="165" fontId="11" fillId="0" borderId="19" xfId="62" applyNumberFormat="1" applyBorder="1">
      <alignment/>
      <protection/>
    </xf>
    <xf numFmtId="165" fontId="11" fillId="0" borderId="19" xfId="62" applyNumberFormat="1" applyBorder="1" applyAlignment="1">
      <alignment horizontal="right"/>
      <protection/>
    </xf>
    <xf numFmtId="165" fontId="13" fillId="0" borderId="19" xfId="62" applyNumberFormat="1" applyFont="1" applyBorder="1">
      <alignment/>
      <protection/>
    </xf>
    <xf numFmtId="0" fontId="13" fillId="0" borderId="19" xfId="62" applyFont="1" applyBorder="1" applyAlignment="1">
      <alignment horizontal="left"/>
      <protection/>
    </xf>
    <xf numFmtId="0" fontId="11" fillId="0" borderId="19" xfId="62" applyBorder="1">
      <alignment/>
      <protection/>
    </xf>
    <xf numFmtId="37" fontId="11" fillId="0" borderId="19" xfId="62" applyNumberFormat="1" applyBorder="1">
      <alignment/>
      <protection/>
    </xf>
    <xf numFmtId="0" fontId="11" fillId="0" borderId="19" xfId="62" applyFont="1" applyFill="1" applyBorder="1">
      <alignment/>
      <protection/>
    </xf>
    <xf numFmtId="165" fontId="11" fillId="0" borderId="19" xfId="62" applyNumberFormat="1" applyFill="1" applyBorder="1">
      <alignment/>
      <protection/>
    </xf>
    <xf numFmtId="0" fontId="13" fillId="0" borderId="19" xfId="62" applyFont="1" applyFill="1" applyBorder="1">
      <alignment/>
      <protection/>
    </xf>
    <xf numFmtId="165" fontId="13" fillId="0" borderId="19" xfId="62" applyNumberFormat="1" applyFont="1" applyFill="1" applyBorder="1">
      <alignment/>
      <protection/>
    </xf>
    <xf numFmtId="165" fontId="11" fillId="0" borderId="19" xfId="62" applyNumberFormat="1" applyFont="1" applyFill="1" applyBorder="1">
      <alignment/>
      <protection/>
    </xf>
    <xf numFmtId="165" fontId="11" fillId="0" borderId="0" xfId="62" applyNumberFormat="1">
      <alignment/>
      <protection/>
    </xf>
    <xf numFmtId="0" fontId="11" fillId="0" borderId="0" xfId="62" applyAlignment="1">
      <alignment horizontal="center"/>
      <protection/>
    </xf>
    <xf numFmtId="0" fontId="11" fillId="0" borderId="0" xfId="62" applyBorder="1" applyAlignment="1">
      <alignment horizontal="right"/>
      <protection/>
    </xf>
    <xf numFmtId="0" fontId="13" fillId="0" borderId="0" xfId="62" applyFont="1" applyBorder="1">
      <alignment/>
      <protection/>
    </xf>
    <xf numFmtId="165" fontId="13" fillId="0" borderId="0" xfId="62" applyNumberFormat="1" applyFont="1" applyBorder="1">
      <alignment/>
      <protection/>
    </xf>
    <xf numFmtId="0" fontId="36" fillId="0" borderId="0" xfId="62" applyFont="1">
      <alignment/>
      <protection/>
    </xf>
    <xf numFmtId="0" fontId="11" fillId="0" borderId="19" xfId="62" applyFont="1" applyBorder="1" applyAlignment="1">
      <alignment horizontal="right"/>
      <protection/>
    </xf>
    <xf numFmtId="0" fontId="11" fillId="0" borderId="0" xfId="62" applyBorder="1" applyAlignment="1">
      <alignment horizontal="center"/>
      <protection/>
    </xf>
    <xf numFmtId="0" fontId="11" fillId="0" borderId="37" xfId="62" applyBorder="1" applyAlignment="1">
      <alignment horizontal="right"/>
      <protection/>
    </xf>
    <xf numFmtId="0" fontId="11" fillId="0" borderId="37" xfId="62" applyBorder="1" applyAlignment="1">
      <alignment horizontal="center"/>
      <protection/>
    </xf>
    <xf numFmtId="0" fontId="11" fillId="0" borderId="0" xfId="62" applyBorder="1">
      <alignment/>
      <protection/>
    </xf>
    <xf numFmtId="165" fontId="11" fillId="0" borderId="0" xfId="62" applyNumberFormat="1" applyBorder="1">
      <alignment/>
      <protection/>
    </xf>
    <xf numFmtId="0" fontId="13" fillId="0" borderId="20" xfId="62" applyFont="1" applyBorder="1">
      <alignment/>
      <protection/>
    </xf>
    <xf numFmtId="0" fontId="11" fillId="0" borderId="20" xfId="62" applyBorder="1">
      <alignment/>
      <protection/>
    </xf>
    <xf numFmtId="165" fontId="11" fillId="0" borderId="40" xfId="62" applyNumberFormat="1" applyBorder="1">
      <alignment/>
      <protection/>
    </xf>
    <xf numFmtId="0" fontId="11" fillId="0" borderId="40" xfId="62" applyBorder="1">
      <alignment/>
      <protection/>
    </xf>
    <xf numFmtId="0" fontId="11" fillId="0" borderId="20" xfId="62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3" fillId="0" borderId="20" xfId="62" applyFont="1" applyFill="1" applyBorder="1">
      <alignment/>
      <protection/>
    </xf>
    <xf numFmtId="0" fontId="11" fillId="0" borderId="0" xfId="62" applyFill="1" applyBorder="1">
      <alignment/>
      <protection/>
    </xf>
    <xf numFmtId="0" fontId="11" fillId="0" borderId="19" xfId="62" applyFont="1" applyFill="1" applyBorder="1" applyAlignment="1">
      <alignment horizontal="center"/>
      <protection/>
    </xf>
    <xf numFmtId="165" fontId="11" fillId="0" borderId="19" xfId="62" applyNumberFormat="1" applyFont="1" applyBorder="1" applyAlignment="1">
      <alignment horizontal="center"/>
      <protection/>
    </xf>
    <xf numFmtId="0" fontId="11" fillId="0" borderId="19" xfId="62" applyFont="1" applyBorder="1">
      <alignment/>
      <protection/>
    </xf>
    <xf numFmtId="0" fontId="11" fillId="0" borderId="19" xfId="62" applyFont="1" applyBorder="1" applyAlignment="1">
      <alignment horizontal="left"/>
      <protection/>
    </xf>
    <xf numFmtId="165" fontId="11" fillId="0" borderId="37" xfId="62" applyNumberFormat="1" applyBorder="1" applyAlignment="1">
      <alignment horizontal="right"/>
      <protection/>
    </xf>
    <xf numFmtId="165" fontId="11" fillId="0" borderId="37" xfId="62" applyNumberFormat="1" applyBorder="1">
      <alignment/>
      <protection/>
    </xf>
    <xf numFmtId="165" fontId="11" fillId="0" borderId="0" xfId="62" applyNumberFormat="1" applyBorder="1" applyAlignment="1">
      <alignment horizontal="center"/>
      <protection/>
    </xf>
    <xf numFmtId="0" fontId="3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/>
    </xf>
    <xf numFmtId="0" fontId="12" fillId="0" borderId="0" xfId="65">
      <alignment/>
      <protection/>
    </xf>
    <xf numFmtId="0" fontId="36" fillId="0" borderId="0" xfId="65" applyFont="1" applyFill="1" applyAlignment="1">
      <alignment horizontal="center" vertical="top" wrapText="1"/>
      <protection/>
    </xf>
    <xf numFmtId="0" fontId="12" fillId="0" borderId="0" xfId="62" applyNumberFormat="1" applyFont="1" applyFill="1" applyBorder="1" applyAlignment="1" applyProtection="1">
      <alignment horizontal="left"/>
      <protection/>
    </xf>
    <xf numFmtId="0" fontId="11" fillId="0" borderId="0" xfId="65" applyFont="1" applyFill="1" applyAlignment="1">
      <alignment horizontal="center" wrapText="1"/>
      <protection/>
    </xf>
    <xf numFmtId="0" fontId="11" fillId="0" borderId="19" xfId="65" applyFont="1" applyFill="1" applyBorder="1" applyAlignment="1">
      <alignment horizontal="center" vertical="top" wrapText="1"/>
      <protection/>
    </xf>
    <xf numFmtId="0" fontId="36" fillId="0" borderId="19" xfId="65" applyFont="1" applyFill="1" applyBorder="1" applyAlignment="1">
      <alignment horizontal="center" vertical="top" wrapText="1"/>
      <protection/>
    </xf>
    <xf numFmtId="0" fontId="36" fillId="0" borderId="19" xfId="65" applyFont="1" applyBorder="1" applyAlignment="1">
      <alignment horizontal="center" vertical="top" wrapText="1"/>
      <protection/>
    </xf>
    <xf numFmtId="0" fontId="36" fillId="0" borderId="19" xfId="65" applyFont="1" applyBorder="1" applyAlignment="1">
      <alignment horizontal="left" vertical="top" wrapText="1"/>
      <protection/>
    </xf>
    <xf numFmtId="3" fontId="36" fillId="0" borderId="19" xfId="65" applyNumberFormat="1" applyFont="1" applyBorder="1" applyAlignment="1">
      <alignment horizontal="right" vertical="top" wrapText="1"/>
      <protection/>
    </xf>
    <xf numFmtId="0" fontId="37" fillId="0" borderId="19" xfId="65" applyFont="1" applyBorder="1" applyAlignment="1">
      <alignment horizontal="left" vertical="top" wrapText="1"/>
      <protection/>
    </xf>
    <xf numFmtId="3" fontId="37" fillId="0" borderId="19" xfId="65" applyNumberFormat="1" applyFont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35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3" fontId="13" fillId="0" borderId="35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3" fontId="40" fillId="0" borderId="34" xfId="0" applyNumberFormat="1" applyFont="1" applyBorder="1" applyAlignment="1">
      <alignment horizontal="right" vertical="top" wrapText="1"/>
    </xf>
    <xf numFmtId="0" fontId="36" fillId="0" borderId="41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12" fillId="0" borderId="0" xfId="57" applyFont="1">
      <alignment/>
      <protection/>
    </xf>
    <xf numFmtId="3" fontId="13" fillId="0" borderId="19" xfId="65" applyNumberFormat="1" applyFont="1" applyBorder="1" applyAlignment="1">
      <alignment horizontal="right" vertical="top" wrapText="1"/>
      <protection/>
    </xf>
    <xf numFmtId="0" fontId="13" fillId="0" borderId="19" xfId="65" applyFont="1" applyBorder="1" applyAlignment="1">
      <alignment horizontal="left" vertical="top" wrapText="1"/>
      <protection/>
    </xf>
    <xf numFmtId="3" fontId="11" fillId="0" borderId="19" xfId="65" applyNumberFormat="1" applyFont="1" applyBorder="1" applyAlignment="1">
      <alignment horizontal="right" vertical="top" wrapText="1"/>
      <protection/>
    </xf>
    <xf numFmtId="0" fontId="11" fillId="0" borderId="19" xfId="65" applyFont="1" applyBorder="1" applyAlignment="1">
      <alignment horizontal="left" vertical="top" wrapText="1"/>
      <protection/>
    </xf>
    <xf numFmtId="0" fontId="12" fillId="0" borderId="0" xfId="57">
      <alignment/>
      <protection/>
    </xf>
    <xf numFmtId="0" fontId="41" fillId="0" borderId="0" xfId="57" applyFont="1">
      <alignment/>
      <protection/>
    </xf>
    <xf numFmtId="0" fontId="12" fillId="0" borderId="0" xfId="65" applyFill="1">
      <alignment/>
      <protection/>
    </xf>
    <xf numFmtId="0" fontId="11" fillId="0" borderId="19" xfId="65" applyFont="1" applyBorder="1" applyAlignment="1">
      <alignment horizontal="center" vertical="top" wrapText="1"/>
      <protection/>
    </xf>
    <xf numFmtId="0" fontId="36" fillId="0" borderId="0" xfId="65" applyFont="1">
      <alignment/>
      <protection/>
    </xf>
    <xf numFmtId="41" fontId="0" fillId="0" borderId="0" xfId="0" applyNumberFormat="1" applyAlignment="1">
      <alignment/>
    </xf>
    <xf numFmtId="0" fontId="11" fillId="0" borderId="0" xfId="58">
      <alignment/>
      <protection/>
    </xf>
    <xf numFmtId="3" fontId="39" fillId="0" borderId="0" xfId="58" applyNumberFormat="1" applyFont="1" applyAlignment="1">
      <alignment horizontal="right"/>
      <protection/>
    </xf>
    <xf numFmtId="3" fontId="39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0" fontId="39" fillId="0" borderId="0" xfId="57" applyFont="1">
      <alignment/>
      <protection/>
    </xf>
    <xf numFmtId="0" fontId="47" fillId="32" borderId="42" xfId="0" applyFont="1" applyFill="1" applyBorder="1" applyAlignment="1">
      <alignment/>
    </xf>
    <xf numFmtId="0" fontId="47" fillId="32" borderId="43" xfId="0" applyFont="1" applyFill="1" applyBorder="1" applyAlignment="1">
      <alignment/>
    </xf>
    <xf numFmtId="0" fontId="20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77" fontId="22" fillId="0" borderId="19" xfId="66" applyNumberFormat="1" applyFont="1" applyBorder="1" applyAlignment="1">
      <alignment horizontal="right"/>
      <protection/>
    </xf>
    <xf numFmtId="3" fontId="22" fillId="0" borderId="19" xfId="66" applyNumberFormat="1" applyFont="1" applyFill="1" applyBorder="1" applyAlignment="1">
      <alignment horizontal="center" wrapText="1"/>
      <protection/>
    </xf>
    <xf numFmtId="3" fontId="20" fillId="0" borderId="19" xfId="0" applyNumberFormat="1" applyFont="1" applyBorder="1" applyAlignment="1">
      <alignment/>
    </xf>
    <xf numFmtId="0" fontId="22" fillId="0" borderId="19" xfId="0" applyFont="1" applyBorder="1" applyAlignment="1">
      <alignment wrapText="1"/>
    </xf>
    <xf numFmtId="0" fontId="105" fillId="0" borderId="19" xfId="0" applyFont="1" applyBorder="1" applyAlignment="1">
      <alignment wrapText="1"/>
    </xf>
    <xf numFmtId="177" fontId="22" fillId="0" borderId="19" xfId="66" applyNumberFormat="1" applyFont="1" applyBorder="1" applyAlignment="1">
      <alignment horizontal="right" wrapText="1"/>
      <protection/>
    </xf>
    <xf numFmtId="177" fontId="21" fillId="0" borderId="19" xfId="66" applyNumberFormat="1" applyFont="1" applyFill="1" applyBorder="1" applyAlignment="1">
      <alignment horizontal="center"/>
      <protection/>
    </xf>
    <xf numFmtId="177" fontId="21" fillId="0" borderId="19" xfId="66" applyNumberFormat="1" applyFont="1" applyBorder="1" applyAlignment="1">
      <alignment horizontal="right" wrapText="1"/>
      <protection/>
    </xf>
    <xf numFmtId="3" fontId="21" fillId="0" borderId="19" xfId="66" applyNumberFormat="1" applyFont="1" applyFill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106" fillId="0" borderId="19" xfId="0" applyFont="1" applyBorder="1" applyAlignment="1">
      <alignment horizontal="center" wrapText="1"/>
    </xf>
    <xf numFmtId="0" fontId="11" fillId="0" borderId="0" xfId="62" applyFont="1" applyAlignment="1">
      <alignment horizontal="left"/>
      <protection/>
    </xf>
    <xf numFmtId="0" fontId="104" fillId="0" borderId="19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/>
    </xf>
    <xf numFmtId="167" fontId="104" fillId="0" borderId="19" xfId="0" applyNumberFormat="1" applyFont="1" applyBorder="1" applyAlignment="1">
      <alignment horizontal="center" vertical="center" wrapText="1"/>
    </xf>
    <xf numFmtId="0" fontId="48" fillId="0" borderId="19" xfId="62" applyFont="1" applyFill="1" applyBorder="1" applyAlignment="1">
      <alignment horizontal="center" vertical="center" wrapText="1"/>
      <protection/>
    </xf>
    <xf numFmtId="0" fontId="104" fillId="0" borderId="19" xfId="0" applyFont="1" applyBorder="1" applyAlignment="1">
      <alignment horizontal="center"/>
    </xf>
    <xf numFmtId="3" fontId="104" fillId="0" borderId="19" xfId="0" applyNumberFormat="1" applyFont="1" applyBorder="1" applyAlignment="1">
      <alignment horizontal="center"/>
    </xf>
    <xf numFmtId="10" fontId="104" fillId="0" borderId="19" xfId="73" applyNumberFormat="1" applyFont="1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107" fillId="0" borderId="19" xfId="0" applyFont="1" applyBorder="1" applyAlignment="1">
      <alignment/>
    </xf>
    <xf numFmtId="3" fontId="107" fillId="0" borderId="19" xfId="0" applyNumberFormat="1" applyFont="1" applyBorder="1" applyAlignment="1">
      <alignment/>
    </xf>
    <xf numFmtId="9" fontId="107" fillId="0" borderId="19" xfId="73" applyFont="1" applyBorder="1" applyAlignment="1">
      <alignment/>
    </xf>
    <xf numFmtId="0" fontId="107" fillId="0" borderId="19" xfId="0" applyFont="1" applyBorder="1" applyAlignment="1">
      <alignment wrapText="1"/>
    </xf>
    <xf numFmtId="0" fontId="104" fillId="0" borderId="19" xfId="0" applyFont="1" applyBorder="1" applyAlignment="1">
      <alignment/>
    </xf>
    <xf numFmtId="0" fontId="104" fillId="0" borderId="19" xfId="0" applyFont="1" applyBorder="1" applyAlignment="1">
      <alignment wrapText="1"/>
    </xf>
    <xf numFmtId="9" fontId="107" fillId="0" borderId="19" xfId="73" applyNumberFormat="1" applyFont="1" applyBorder="1" applyAlignment="1">
      <alignment/>
    </xf>
    <xf numFmtId="9" fontId="104" fillId="0" borderId="19" xfId="73" applyNumberFormat="1" applyFont="1" applyBorder="1" applyAlignment="1">
      <alignment/>
    </xf>
    <xf numFmtId="0" fontId="95" fillId="0" borderId="0" xfId="0" applyFont="1" applyAlignment="1">
      <alignment/>
    </xf>
    <xf numFmtId="10" fontId="95" fillId="0" borderId="0" xfId="0" applyNumberFormat="1" applyFont="1" applyAlignment="1">
      <alignment/>
    </xf>
    <xf numFmtId="3" fontId="95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04" fillId="0" borderId="19" xfId="0" applyFont="1" applyBorder="1" applyAlignment="1">
      <alignment horizontal="left" vertical="center" wrapText="1"/>
    </xf>
    <xf numFmtId="0" fontId="37" fillId="0" borderId="17" xfId="57" applyFont="1" applyBorder="1" applyAlignment="1">
      <alignment horizontal="center" vertical="top" wrapText="1"/>
      <protection/>
    </xf>
    <xf numFmtId="0" fontId="37" fillId="0" borderId="19" xfId="57" applyFont="1" applyBorder="1" applyAlignment="1">
      <alignment horizontal="left" vertical="top" wrapText="1"/>
      <protection/>
    </xf>
    <xf numFmtId="0" fontId="37" fillId="0" borderId="19" xfId="57" applyFont="1" applyBorder="1" applyAlignment="1">
      <alignment horizontal="right" vertical="top" wrapText="1"/>
      <protection/>
    </xf>
    <xf numFmtId="0" fontId="37" fillId="0" borderId="19" xfId="57" applyFont="1" applyBorder="1" applyAlignment="1">
      <alignment horizontal="center" vertical="top" wrapText="1"/>
      <protection/>
    </xf>
    <xf numFmtId="0" fontId="36" fillId="0" borderId="44" xfId="57" applyFont="1" applyBorder="1" applyAlignment="1">
      <alignment horizontal="right" vertical="top" wrapText="1"/>
      <protection/>
    </xf>
    <xf numFmtId="0" fontId="36" fillId="0" borderId="44" xfId="57" applyFont="1" applyBorder="1" applyAlignment="1">
      <alignment vertical="top" wrapText="1"/>
      <protection/>
    </xf>
    <xf numFmtId="0" fontId="37" fillId="0" borderId="44" xfId="57" applyFont="1" applyBorder="1" applyAlignment="1">
      <alignment horizontal="right" vertical="top" wrapText="1"/>
      <protection/>
    </xf>
    <xf numFmtId="0" fontId="37" fillId="0" borderId="34" xfId="57" applyFont="1" applyFill="1" applyBorder="1" applyAlignment="1">
      <alignment horizontal="right" vertical="top" wrapText="1"/>
      <protection/>
    </xf>
    <xf numFmtId="0" fontId="36" fillId="0" borderId="14" xfId="57" applyFont="1" applyBorder="1" applyAlignment="1">
      <alignment horizontal="right" vertical="top" wrapText="1"/>
      <protection/>
    </xf>
    <xf numFmtId="0" fontId="37" fillId="0" borderId="14" xfId="57" applyFont="1" applyBorder="1" applyAlignment="1">
      <alignment vertical="top" wrapText="1"/>
      <protection/>
    </xf>
    <xf numFmtId="0" fontId="37" fillId="0" borderId="14" xfId="57" applyFont="1" applyBorder="1" applyAlignment="1">
      <alignment horizontal="center" vertical="top" wrapText="1"/>
      <protection/>
    </xf>
    <xf numFmtId="0" fontId="37" fillId="0" borderId="17" xfId="57" applyFont="1" applyBorder="1" applyAlignment="1">
      <alignment vertical="top" wrapText="1"/>
      <protection/>
    </xf>
    <xf numFmtId="0" fontId="36" fillId="0" borderId="17" xfId="57" applyFont="1" applyBorder="1" applyAlignment="1">
      <alignment horizontal="right" vertical="top" wrapText="1"/>
      <protection/>
    </xf>
    <xf numFmtId="0" fontId="37" fillId="0" borderId="17" xfId="57" applyFont="1" applyBorder="1" applyAlignment="1">
      <alignment horizontal="right" vertical="top" wrapText="1"/>
      <protection/>
    </xf>
    <xf numFmtId="0" fontId="37" fillId="0" borderId="14" xfId="57" applyFont="1" applyBorder="1" applyAlignment="1">
      <alignment horizontal="right" vertical="top" wrapText="1"/>
      <protection/>
    </xf>
    <xf numFmtId="10" fontId="100" fillId="0" borderId="33" xfId="73" applyNumberFormat="1" applyFont="1" applyBorder="1" applyAlignment="1">
      <alignment/>
    </xf>
    <xf numFmtId="10" fontId="100" fillId="0" borderId="15" xfId="73" applyNumberFormat="1" applyFont="1" applyBorder="1" applyAlignment="1">
      <alignment/>
    </xf>
    <xf numFmtId="49" fontId="100" fillId="0" borderId="45" xfId="0" applyNumberFormat="1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3" fontId="100" fillId="0" borderId="18" xfId="0" applyNumberFormat="1" applyFont="1" applyBorder="1" applyAlignment="1">
      <alignment horizontal="center" vertical="center"/>
    </xf>
    <xf numFmtId="167" fontId="100" fillId="0" borderId="18" xfId="0" applyNumberFormat="1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49" fontId="100" fillId="0" borderId="47" xfId="0" applyNumberFormat="1" applyFont="1" applyBorder="1" applyAlignment="1">
      <alignment horizontal="center" vertical="center" wrapText="1"/>
    </xf>
    <xf numFmtId="0" fontId="100" fillId="0" borderId="48" xfId="0" applyFont="1" applyBorder="1" applyAlignment="1">
      <alignment/>
    </xf>
    <xf numFmtId="49" fontId="100" fillId="0" borderId="47" xfId="0" applyNumberFormat="1" applyFont="1" applyBorder="1" applyAlignment="1">
      <alignment horizontal="center"/>
    </xf>
    <xf numFmtId="10" fontId="100" fillId="0" borderId="48" xfId="73" applyNumberFormat="1" applyFont="1" applyBorder="1" applyAlignment="1">
      <alignment/>
    </xf>
    <xf numFmtId="49" fontId="100" fillId="0" borderId="49" xfId="0" applyNumberFormat="1" applyFont="1" applyBorder="1" applyAlignment="1">
      <alignment horizontal="center"/>
    </xf>
    <xf numFmtId="0" fontId="100" fillId="0" borderId="50" xfId="0" applyFont="1" applyBorder="1" applyAlignment="1">
      <alignment wrapText="1"/>
    </xf>
    <xf numFmtId="3" fontId="100" fillId="0" borderId="50" xfId="0" applyNumberFormat="1" applyFont="1" applyBorder="1" applyAlignment="1">
      <alignment/>
    </xf>
    <xf numFmtId="10" fontId="100" fillId="0" borderId="51" xfId="73" applyNumberFormat="1" applyFont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9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right" vertical="top" wrapText="1"/>
    </xf>
    <xf numFmtId="3" fontId="11" fillId="0" borderId="35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left" vertical="top" wrapText="1"/>
    </xf>
    <xf numFmtId="3" fontId="13" fillId="0" borderId="44" xfId="0" applyNumberFormat="1" applyFont="1" applyBorder="1" applyAlignment="1">
      <alignment horizontal="right" vertical="top" wrapText="1"/>
    </xf>
    <xf numFmtId="0" fontId="36" fillId="0" borderId="36" xfId="0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3" fillId="0" borderId="16" xfId="0" applyNumberFormat="1" applyFont="1" applyBorder="1" applyAlignment="1">
      <alignment horizontal="right" vertical="top" wrapText="1"/>
    </xf>
    <xf numFmtId="3" fontId="13" fillId="0" borderId="17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0" fontId="36" fillId="0" borderId="53" xfId="0" applyFont="1" applyFill="1" applyBorder="1" applyAlignment="1">
      <alignment horizontal="center" vertical="top" wrapText="1"/>
    </xf>
    <xf numFmtId="165" fontId="13" fillId="0" borderId="0" xfId="62" applyNumberFormat="1" applyFont="1">
      <alignment/>
      <protection/>
    </xf>
    <xf numFmtId="0" fontId="88" fillId="0" borderId="22" xfId="59" applyFont="1" applyBorder="1" applyAlignment="1">
      <alignment vertical="top" wrapText="1"/>
      <protection/>
    </xf>
    <xf numFmtId="0" fontId="19" fillId="0" borderId="20" xfId="62" applyNumberFormat="1" applyFont="1" applyFill="1" applyBorder="1" applyAlignment="1" applyProtection="1">
      <alignment horizontal="left" vertical="center"/>
      <protection/>
    </xf>
    <xf numFmtId="0" fontId="88" fillId="0" borderId="54" xfId="59" applyFont="1" applyBorder="1" applyAlignment="1">
      <alignment vertical="top" wrapText="1"/>
      <protection/>
    </xf>
    <xf numFmtId="0" fontId="88" fillId="0" borderId="24" xfId="59" applyFont="1" applyBorder="1" applyAlignment="1">
      <alignment vertical="top" wrapText="1"/>
      <protection/>
    </xf>
    <xf numFmtId="0" fontId="19" fillId="0" borderId="20" xfId="62" applyNumberFormat="1" applyFont="1" applyFill="1" applyBorder="1" applyAlignment="1" applyProtection="1">
      <alignment wrapText="1"/>
      <protection/>
    </xf>
    <xf numFmtId="0" fontId="18" fillId="0" borderId="20" xfId="62" applyNumberFormat="1" applyFont="1" applyFill="1" applyBorder="1" applyAlignment="1" applyProtection="1">
      <alignment/>
      <protection/>
    </xf>
    <xf numFmtId="0" fontId="20" fillId="0" borderId="22" xfId="59" applyFont="1" applyBorder="1" applyAlignment="1">
      <alignment vertical="top" wrapText="1"/>
      <protection/>
    </xf>
    <xf numFmtId="0" fontId="20" fillId="0" borderId="24" xfId="59" applyFont="1" applyBorder="1" applyAlignment="1">
      <alignment vertical="top" wrapText="1"/>
      <protection/>
    </xf>
    <xf numFmtId="0" fontId="20" fillId="0" borderId="20" xfId="62" applyNumberFormat="1" applyFont="1" applyFill="1" applyBorder="1" applyAlignment="1" applyProtection="1">
      <alignment/>
      <protection/>
    </xf>
    <xf numFmtId="0" fontId="22" fillId="0" borderId="20" xfId="62" applyNumberFormat="1" applyFont="1" applyFill="1" applyBorder="1" applyAlignment="1" applyProtection="1">
      <alignment/>
      <protection/>
    </xf>
    <xf numFmtId="0" fontId="12" fillId="0" borderId="20" xfId="62" applyNumberFormat="1" applyFont="1" applyFill="1" applyBorder="1" applyAlignment="1" applyProtection="1">
      <alignment/>
      <protection/>
    </xf>
    <xf numFmtId="0" fontId="19" fillId="0" borderId="55" xfId="62" applyNumberFormat="1" applyFont="1" applyFill="1" applyBorder="1" applyAlignment="1" applyProtection="1">
      <alignment horizontal="center" vertical="center"/>
      <protection/>
    </xf>
    <xf numFmtId="0" fontId="16" fillId="0" borderId="46" xfId="62" applyNumberFormat="1" applyFont="1" applyFill="1" applyBorder="1" applyAlignment="1" applyProtection="1">
      <alignment horizontal="right" vertical="center"/>
      <protection/>
    </xf>
    <xf numFmtId="0" fontId="19" fillId="0" borderId="47" xfId="62" applyNumberFormat="1" applyFont="1" applyFill="1" applyBorder="1" applyAlignment="1" applyProtection="1">
      <alignment horizontal="center" vertical="center"/>
      <protection/>
    </xf>
    <xf numFmtId="3" fontId="19" fillId="0" borderId="48" xfId="62" applyNumberFormat="1" applyFont="1" applyFill="1" applyBorder="1" applyAlignment="1" applyProtection="1">
      <alignment horizontal="right"/>
      <protection/>
    </xf>
    <xf numFmtId="3" fontId="19" fillId="0" borderId="35" xfId="62" applyNumberFormat="1" applyFont="1" applyFill="1" applyBorder="1" applyAlignment="1" applyProtection="1">
      <alignment horizontal="right"/>
      <protection/>
    </xf>
    <xf numFmtId="3" fontId="20" fillId="0" borderId="48" xfId="62" applyNumberFormat="1" applyFont="1" applyFill="1" applyBorder="1" applyAlignment="1" applyProtection="1">
      <alignment horizontal="right"/>
      <protection/>
    </xf>
    <xf numFmtId="3" fontId="22" fillId="0" borderId="48" xfId="62" applyNumberFormat="1" applyFont="1" applyFill="1" applyBorder="1" applyAlignment="1" applyProtection="1">
      <alignment horizontal="right"/>
      <protection/>
    </xf>
    <xf numFmtId="0" fontId="19" fillId="0" borderId="49" xfId="62" applyNumberFormat="1" applyFont="1" applyFill="1" applyBorder="1" applyAlignment="1" applyProtection="1">
      <alignment horizontal="center" vertical="center"/>
      <protection/>
    </xf>
    <xf numFmtId="0" fontId="21" fillId="0" borderId="56" xfId="62" applyFont="1" applyBorder="1">
      <alignment/>
      <protection/>
    </xf>
    <xf numFmtId="3" fontId="22" fillId="0" borderId="50" xfId="62" applyNumberFormat="1" applyFont="1" applyBorder="1">
      <alignment/>
      <protection/>
    </xf>
    <xf numFmtId="3" fontId="17" fillId="0" borderId="51" xfId="62" applyNumberFormat="1" applyFont="1" applyFill="1" applyBorder="1" applyAlignment="1" applyProtection="1">
      <alignment horizontal="right"/>
      <protection/>
    </xf>
    <xf numFmtId="0" fontId="11" fillId="0" borderId="45" xfId="62" applyFont="1" applyBorder="1" applyAlignment="1">
      <alignment wrapText="1"/>
      <protection/>
    </xf>
    <xf numFmtId="0" fontId="13" fillId="0" borderId="18" xfId="62" applyFont="1" applyBorder="1">
      <alignment/>
      <protection/>
    </xf>
    <xf numFmtId="0" fontId="17" fillId="0" borderId="18" xfId="62" applyNumberFormat="1" applyFont="1" applyFill="1" applyBorder="1" applyAlignment="1" applyProtection="1">
      <alignment horizontal="center" vertical="center"/>
      <protection/>
    </xf>
    <xf numFmtId="0" fontId="17" fillId="0" borderId="18" xfId="62" applyNumberFormat="1" applyFont="1" applyFill="1" applyBorder="1" applyAlignment="1" applyProtection="1">
      <alignment horizontal="center" vertical="center" wrapText="1"/>
      <protection/>
    </xf>
    <xf numFmtId="0" fontId="31" fillId="0" borderId="18" xfId="62" applyNumberFormat="1" applyFont="1" applyFill="1" applyBorder="1" applyAlignment="1" applyProtection="1">
      <alignment horizontal="center" vertical="center" wrapText="1"/>
      <protection/>
    </xf>
    <xf numFmtId="0" fontId="17" fillId="0" borderId="46" xfId="62" applyNumberFormat="1" applyFont="1" applyFill="1" applyBorder="1" applyAlignment="1" applyProtection="1">
      <alignment horizontal="center" vertical="center"/>
      <protection/>
    </xf>
    <xf numFmtId="0" fontId="11" fillId="0" borderId="47" xfId="62" applyFont="1" applyBorder="1" applyAlignment="1">
      <alignment horizontal="center"/>
      <protection/>
    </xf>
    <xf numFmtId="0" fontId="17" fillId="0" borderId="48" xfId="62" applyNumberFormat="1" applyFont="1" applyFill="1" applyBorder="1" applyAlignment="1" applyProtection="1">
      <alignment horizontal="center" vertical="center"/>
      <protection/>
    </xf>
    <xf numFmtId="3" fontId="34" fillId="0" borderId="48" xfId="62" applyNumberFormat="1" applyFont="1" applyFill="1" applyBorder="1" applyAlignment="1" applyProtection="1">
      <alignment horizontal="right"/>
      <protection/>
    </xf>
    <xf numFmtId="3" fontId="33" fillId="0" borderId="48" xfId="62" applyNumberFormat="1" applyFont="1" applyBorder="1">
      <alignment/>
      <protection/>
    </xf>
    <xf numFmtId="0" fontId="13" fillId="0" borderId="49" xfId="62" applyFont="1" applyBorder="1" applyAlignment="1">
      <alignment horizontal="center"/>
      <protection/>
    </xf>
    <xf numFmtId="0" fontId="13" fillId="0" borderId="50" xfId="62" applyFont="1" applyBorder="1">
      <alignment/>
      <protection/>
    </xf>
    <xf numFmtId="3" fontId="35" fillId="0" borderId="50" xfId="62" applyNumberFormat="1" applyFont="1" applyBorder="1">
      <alignment/>
      <protection/>
    </xf>
    <xf numFmtId="3" fontId="35" fillId="0" borderId="51" xfId="62" applyNumberFormat="1" applyFont="1" applyBorder="1">
      <alignment/>
      <protection/>
    </xf>
    <xf numFmtId="0" fontId="5" fillId="0" borderId="23" xfId="0" applyFont="1" applyBorder="1" applyAlignment="1">
      <alignment horizontal="center" wrapText="1"/>
    </xf>
    <xf numFmtId="10" fontId="107" fillId="0" borderId="19" xfId="73" applyNumberFormat="1" applyFont="1" applyBorder="1" applyAlignment="1">
      <alignment/>
    </xf>
    <xf numFmtId="10" fontId="104" fillId="0" borderId="19" xfId="73" applyNumberFormat="1" applyFont="1" applyBorder="1" applyAlignment="1">
      <alignment/>
    </xf>
    <xf numFmtId="10" fontId="101" fillId="0" borderId="19" xfId="73" applyNumberFormat="1" applyFont="1" applyBorder="1" applyAlignment="1">
      <alignment/>
    </xf>
    <xf numFmtId="0" fontId="11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0" fillId="0" borderId="0" xfId="0" applyAlignment="1">
      <alignment horizontal="center"/>
    </xf>
    <xf numFmtId="0" fontId="12" fillId="0" borderId="0" xfId="62" applyNumberFormat="1" applyFont="1" applyFill="1" applyBorder="1" applyAlignment="1" applyProtection="1">
      <alignment horizontal="left" wrapText="1"/>
      <protection/>
    </xf>
    <xf numFmtId="0" fontId="36" fillId="0" borderId="0" xfId="64" applyFont="1">
      <alignment/>
      <protection/>
    </xf>
    <xf numFmtId="0" fontId="37" fillId="0" borderId="0" xfId="64" applyFont="1" applyAlignment="1">
      <alignment horizontal="center" wrapText="1"/>
      <protection/>
    </xf>
    <xf numFmtId="0" fontId="37" fillId="0" borderId="19" xfId="64" applyFont="1" applyBorder="1" applyAlignment="1">
      <alignment horizontal="center"/>
      <protection/>
    </xf>
    <xf numFmtId="0" fontId="37" fillId="0" borderId="19" xfId="64" applyFont="1" applyBorder="1" applyAlignment="1">
      <alignment horizontal="center" wrapText="1"/>
      <protection/>
    </xf>
    <xf numFmtId="0" fontId="37" fillId="0" borderId="19" xfId="64" applyFont="1" applyBorder="1" applyAlignment="1">
      <alignment horizontal="left" wrapText="1"/>
      <protection/>
    </xf>
    <xf numFmtId="0" fontId="36" fillId="0" borderId="19" xfId="64" applyFont="1" applyBorder="1" applyAlignment="1">
      <alignment horizontal="right"/>
      <protection/>
    </xf>
    <xf numFmtId="0" fontId="36" fillId="0" borderId="19" xfId="64" applyFont="1" applyBorder="1" applyAlignment="1">
      <alignment horizontal="left" wrapText="1"/>
      <protection/>
    </xf>
    <xf numFmtId="3" fontId="36" fillId="0" borderId="19" xfId="64" applyNumberFormat="1" applyFont="1" applyBorder="1" applyAlignment="1">
      <alignment horizontal="right" wrapText="1"/>
      <protection/>
    </xf>
    <xf numFmtId="0" fontId="36" fillId="0" borderId="19" xfId="64" applyFont="1" applyBorder="1" applyAlignment="1">
      <alignment horizontal="left"/>
      <protection/>
    </xf>
    <xf numFmtId="3" fontId="36" fillId="0" borderId="19" xfId="64" applyNumberFormat="1" applyFont="1" applyBorder="1" applyAlignment="1">
      <alignment horizontal="right"/>
      <protection/>
    </xf>
    <xf numFmtId="0" fontId="37" fillId="0" borderId="19" xfId="64" applyFont="1" applyBorder="1" applyAlignment="1">
      <alignment horizontal="left"/>
      <protection/>
    </xf>
    <xf numFmtId="3" fontId="37" fillId="0" borderId="19" xfId="64" applyNumberFormat="1" applyFont="1" applyBorder="1" applyAlignment="1">
      <alignment horizontal="right"/>
      <protection/>
    </xf>
    <xf numFmtId="0" fontId="43" fillId="0" borderId="34" xfId="65" applyFont="1" applyBorder="1" applyAlignment="1" applyProtection="1">
      <alignment horizontal="left" vertical="center"/>
      <protection locked="0"/>
    </xf>
    <xf numFmtId="0" fontId="43" fillId="0" borderId="14" xfId="65" applyFont="1" applyBorder="1" applyAlignment="1" applyProtection="1">
      <alignment horizontal="center" vertical="center" wrapText="1"/>
      <protection locked="0"/>
    </xf>
    <xf numFmtId="0" fontId="39" fillId="0" borderId="57" xfId="65" applyFont="1" applyBorder="1">
      <alignment/>
      <protection/>
    </xf>
    <xf numFmtId="0" fontId="39" fillId="0" borderId="0" xfId="65" applyFont="1" applyFill="1" applyBorder="1" applyAlignment="1" applyProtection="1">
      <alignment horizontal="left" vertical="center" wrapText="1"/>
      <protection locked="0"/>
    </xf>
    <xf numFmtId="41" fontId="39" fillId="0" borderId="57" xfId="65" applyNumberFormat="1" applyFont="1" applyBorder="1" applyAlignment="1" applyProtection="1">
      <alignment horizontal="right" vertical="center"/>
      <protection locked="0"/>
    </xf>
    <xf numFmtId="0" fontId="39" fillId="0" borderId="40" xfId="65" applyFont="1" applyBorder="1" applyAlignment="1" applyProtection="1">
      <alignment horizontal="left" vertical="center" wrapText="1"/>
      <protection locked="0"/>
    </xf>
    <xf numFmtId="41" fontId="39" fillId="0" borderId="58" xfId="65" applyNumberFormat="1" applyFont="1" applyBorder="1" applyAlignment="1" applyProtection="1">
      <alignment horizontal="right" vertical="center"/>
      <protection locked="0"/>
    </xf>
    <xf numFmtId="0" fontId="43" fillId="0" borderId="14" xfId="65" applyFont="1" applyBorder="1">
      <alignment/>
      <protection/>
    </xf>
    <xf numFmtId="0" fontId="43" fillId="0" borderId="41" xfId="65" applyFont="1" applyBorder="1">
      <alignment/>
      <protection/>
    </xf>
    <xf numFmtId="41" fontId="43" fillId="0" borderId="14" xfId="65" applyNumberFormat="1" applyFont="1" applyBorder="1">
      <alignment/>
      <protection/>
    </xf>
    <xf numFmtId="0" fontId="11" fillId="0" borderId="0" xfId="62" applyFont="1" applyAlignment="1">
      <alignment wrapText="1"/>
      <protection/>
    </xf>
    <xf numFmtId="0" fontId="43" fillId="0" borderId="19" xfId="65" applyFont="1" applyBorder="1" applyAlignment="1" applyProtection="1">
      <alignment horizontal="left" vertical="center"/>
      <protection locked="0"/>
    </xf>
    <xf numFmtId="0" fontId="43" fillId="0" borderId="19" xfId="65" applyFont="1" applyBorder="1" applyAlignment="1" applyProtection="1">
      <alignment horizontal="center" vertical="center" wrapText="1"/>
      <protection locked="0"/>
    </xf>
    <xf numFmtId="0" fontId="43" fillId="0" borderId="19" xfId="65" applyFont="1" applyBorder="1" applyAlignment="1" applyProtection="1">
      <alignment horizontal="center" vertical="center"/>
      <protection locked="0"/>
    </xf>
    <xf numFmtId="0" fontId="39" fillId="0" borderId="19" xfId="65" applyFont="1" applyBorder="1">
      <alignment/>
      <protection/>
    </xf>
    <xf numFmtId="0" fontId="39" fillId="0" borderId="19" xfId="65" applyFont="1" applyFill="1" applyBorder="1" applyAlignment="1" applyProtection="1">
      <alignment horizontal="left" vertical="center" wrapText="1"/>
      <protection locked="0"/>
    </xf>
    <xf numFmtId="41" fontId="39" fillId="0" borderId="19" xfId="65" applyNumberFormat="1" applyFont="1" applyBorder="1" applyAlignment="1" applyProtection="1">
      <alignment horizontal="right" vertical="center"/>
      <protection locked="0"/>
    </xf>
    <xf numFmtId="0" fontId="39" fillId="0" borderId="19" xfId="65" applyFont="1" applyBorder="1" applyAlignment="1" applyProtection="1">
      <alignment horizontal="left" vertical="center" wrapText="1"/>
      <protection locked="0"/>
    </xf>
    <xf numFmtId="0" fontId="43" fillId="0" borderId="19" xfId="65" applyFont="1" applyBorder="1">
      <alignment/>
      <protection/>
    </xf>
    <xf numFmtId="41" fontId="43" fillId="0" borderId="19" xfId="65" applyNumberFormat="1" applyFont="1" applyBorder="1">
      <alignment/>
      <protection/>
    </xf>
    <xf numFmtId="0" fontId="39" fillId="0" borderId="0" xfId="65" applyFont="1" applyBorder="1">
      <alignment/>
      <protection/>
    </xf>
    <xf numFmtId="0" fontId="43" fillId="0" borderId="0" xfId="65" applyFont="1" applyBorder="1">
      <alignment/>
      <protection/>
    </xf>
    <xf numFmtId="41" fontId="43" fillId="0" borderId="0" xfId="65" applyNumberFormat="1" applyFont="1" applyBorder="1">
      <alignment/>
      <protection/>
    </xf>
    <xf numFmtId="0" fontId="93" fillId="0" borderId="0" xfId="0" applyFont="1" applyAlignment="1">
      <alignment/>
    </xf>
    <xf numFmtId="177" fontId="50" fillId="0" borderId="19" xfId="66" applyNumberFormat="1" applyFont="1" applyFill="1" applyBorder="1" applyAlignment="1">
      <alignment horizontal="left" wrapText="1"/>
      <protection/>
    </xf>
    <xf numFmtId="3" fontId="50" fillId="0" borderId="19" xfId="66" applyNumberFormat="1" applyFont="1" applyFill="1" applyBorder="1" applyAlignment="1">
      <alignment horizontal="centerContinuous"/>
      <protection/>
    </xf>
    <xf numFmtId="3" fontId="49" fillId="0" borderId="19" xfId="0" applyNumberFormat="1" applyFont="1" applyBorder="1" applyAlignment="1">
      <alignment/>
    </xf>
    <xf numFmtId="3" fontId="49" fillId="0" borderId="19" xfId="0" applyNumberFormat="1" applyFont="1" applyFill="1" applyBorder="1" applyAlignment="1">
      <alignment/>
    </xf>
    <xf numFmtId="3" fontId="51" fillId="0" borderId="19" xfId="0" applyNumberFormat="1" applyFont="1" applyFill="1" applyBorder="1" applyAlignment="1">
      <alignment/>
    </xf>
    <xf numFmtId="3" fontId="93" fillId="0" borderId="19" xfId="0" applyNumberFormat="1" applyFont="1" applyBorder="1" applyAlignment="1">
      <alignment/>
    </xf>
    <xf numFmtId="0" fontId="51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 wrapText="1"/>
    </xf>
    <xf numFmtId="0" fontId="11" fillId="0" borderId="0" xfId="64" applyFont="1" applyAlignment="1">
      <alignment horizontal="center" wrapText="1"/>
      <protection/>
    </xf>
    <xf numFmtId="0" fontId="36" fillId="0" borderId="0" xfId="65" applyFont="1" applyAlignment="1">
      <alignment/>
      <protection/>
    </xf>
    <xf numFmtId="0" fontId="36" fillId="0" borderId="0" xfId="65" applyFont="1" applyFill="1" applyAlignment="1">
      <alignment horizontal="center" wrapText="1"/>
      <protection/>
    </xf>
    <xf numFmtId="0" fontId="11" fillId="0" borderId="19" xfId="58" applyBorder="1">
      <alignment/>
      <protection/>
    </xf>
    <xf numFmtId="3" fontId="39" fillId="0" borderId="19" xfId="58" applyNumberFormat="1" applyFont="1" applyBorder="1" applyAlignment="1">
      <alignment horizontal="right"/>
      <protection/>
    </xf>
    <xf numFmtId="3" fontId="39" fillId="0" borderId="19" xfId="58" applyNumberFormat="1" applyFont="1" applyBorder="1">
      <alignment/>
      <protection/>
    </xf>
    <xf numFmtId="3" fontId="40" fillId="0" borderId="19" xfId="58" applyNumberFormat="1" applyFont="1" applyBorder="1" applyAlignment="1">
      <alignment horizontal="center"/>
      <protection/>
    </xf>
    <xf numFmtId="0" fontId="40" fillId="0" borderId="19" xfId="58" applyFont="1" applyBorder="1" applyAlignment="1">
      <alignment horizontal="center"/>
      <protection/>
    </xf>
    <xf numFmtId="0" fontId="13" fillId="0" borderId="19" xfId="58" applyFont="1" applyBorder="1" applyAlignment="1">
      <alignment horizontal="center"/>
      <protection/>
    </xf>
    <xf numFmtId="0" fontId="42" fillId="0" borderId="19" xfId="58" applyFont="1" applyBorder="1" applyAlignment="1">
      <alignment wrapText="1"/>
      <protection/>
    </xf>
    <xf numFmtId="3" fontId="43" fillId="0" borderId="19" xfId="58" applyNumberFormat="1" applyFont="1" applyBorder="1" applyAlignment="1">
      <alignment horizontal="center"/>
      <protection/>
    </xf>
    <xf numFmtId="3" fontId="37" fillId="0" borderId="19" xfId="58" applyNumberFormat="1" applyFont="1" applyBorder="1" applyAlignment="1">
      <alignment horizontal="center"/>
      <protection/>
    </xf>
    <xf numFmtId="0" fontId="37" fillId="0" borderId="19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3" fontId="43" fillId="0" borderId="19" xfId="58" applyNumberFormat="1" applyFont="1" applyBorder="1">
      <alignment/>
      <protection/>
    </xf>
    <xf numFmtId="3" fontId="38" fillId="0" borderId="19" xfId="58" applyNumberFormat="1" applyFont="1" applyBorder="1">
      <alignment/>
      <protection/>
    </xf>
    <xf numFmtId="0" fontId="11" fillId="0" borderId="19" xfId="58" applyFont="1" applyBorder="1">
      <alignment/>
      <protection/>
    </xf>
    <xf numFmtId="3" fontId="43" fillId="0" borderId="19" xfId="58" applyNumberFormat="1" applyFont="1" applyBorder="1" applyAlignment="1">
      <alignment horizontal="left"/>
      <protection/>
    </xf>
    <xf numFmtId="3" fontId="37" fillId="0" borderId="19" xfId="58" applyNumberFormat="1" applyFont="1" applyBorder="1">
      <alignment/>
      <protection/>
    </xf>
    <xf numFmtId="3" fontId="12" fillId="0" borderId="19" xfId="58" applyNumberFormat="1" applyFont="1" applyBorder="1" applyAlignment="1">
      <alignment horizontal="left"/>
      <protection/>
    </xf>
    <xf numFmtId="3" fontId="44" fillId="0" borderId="19" xfId="58" applyNumberFormat="1" applyFont="1" applyBorder="1">
      <alignment/>
      <protection/>
    </xf>
    <xf numFmtId="3" fontId="40" fillId="0" borderId="19" xfId="58" applyNumberFormat="1" applyFont="1" applyBorder="1">
      <alignment/>
      <protection/>
    </xf>
    <xf numFmtId="3" fontId="36" fillId="0" borderId="19" xfId="58" applyNumberFormat="1" applyFont="1" applyBorder="1">
      <alignment/>
      <protection/>
    </xf>
    <xf numFmtId="3" fontId="45" fillId="0" borderId="19" xfId="58" applyNumberFormat="1" applyFont="1" applyBorder="1" applyAlignment="1">
      <alignment horizontal="left"/>
      <protection/>
    </xf>
    <xf numFmtId="0" fontId="38" fillId="0" borderId="19" xfId="58" applyFont="1" applyBorder="1">
      <alignment/>
      <protection/>
    </xf>
    <xf numFmtId="3" fontId="43" fillId="0" borderId="19" xfId="58" applyNumberFormat="1" applyFont="1" applyBorder="1">
      <alignment/>
      <protection/>
    </xf>
    <xf numFmtId="0" fontId="38" fillId="0" borderId="17" xfId="57" applyFont="1" applyBorder="1" applyAlignment="1">
      <alignment horizontal="justify" vertical="top" wrapText="1"/>
      <protection/>
    </xf>
    <xf numFmtId="0" fontId="40" fillId="0" borderId="17" xfId="57" applyFont="1" applyBorder="1" applyAlignment="1">
      <alignment horizontal="justify" vertical="top" wrapText="1"/>
      <protection/>
    </xf>
    <xf numFmtId="0" fontId="40" fillId="0" borderId="14" xfId="57" applyFont="1" applyFill="1" applyBorder="1" applyAlignment="1">
      <alignment horizontal="justify" vertical="top" wrapText="1"/>
      <protection/>
    </xf>
    <xf numFmtId="0" fontId="38" fillId="0" borderId="14" xfId="57" applyFont="1" applyBorder="1" applyAlignment="1">
      <alignment horizontal="justify" vertical="top" wrapText="1"/>
      <protection/>
    </xf>
    <xf numFmtId="0" fontId="38" fillId="0" borderId="14" xfId="57" applyFont="1" applyBorder="1" applyAlignment="1">
      <alignment horizontal="left" vertical="top" wrapText="1"/>
      <protection/>
    </xf>
    <xf numFmtId="0" fontId="38" fillId="0" borderId="17" xfId="57" applyFont="1" applyBorder="1" applyAlignment="1">
      <alignment horizontal="left" vertical="top" wrapText="1"/>
      <protection/>
    </xf>
    <xf numFmtId="0" fontId="40" fillId="0" borderId="17" xfId="57" applyFont="1" applyBorder="1" applyAlignment="1">
      <alignment horizontal="left" vertical="top" wrapText="1"/>
      <protection/>
    </xf>
    <xf numFmtId="0" fontId="13" fillId="0" borderId="59" xfId="57" applyFont="1" applyBorder="1" applyAlignment="1">
      <alignment horizontal="center" vertical="top" wrapText="1"/>
      <protection/>
    </xf>
    <xf numFmtId="0" fontId="13" fillId="0" borderId="44" xfId="57" applyFont="1" applyBorder="1" applyAlignment="1">
      <alignment horizontal="center" vertical="top" wrapText="1"/>
      <protection/>
    </xf>
    <xf numFmtId="0" fontId="11" fillId="0" borderId="0" xfId="62" applyFont="1" applyAlignment="1">
      <alignment horizontal="center" wrapText="1"/>
      <protection/>
    </xf>
    <xf numFmtId="0" fontId="41" fillId="0" borderId="19" xfId="65" applyFont="1" applyBorder="1" applyAlignment="1" applyProtection="1">
      <alignment horizontal="left" vertical="center"/>
      <protection locked="0"/>
    </xf>
    <xf numFmtId="0" fontId="41" fillId="0" borderId="14" xfId="65" applyFont="1" applyBorder="1" applyAlignment="1" applyProtection="1">
      <alignment horizontal="left" vertical="center"/>
      <protection locked="0"/>
    </xf>
    <xf numFmtId="0" fontId="13" fillId="0" borderId="19" xfId="64" applyFont="1" applyBorder="1" applyAlignment="1">
      <alignment wrapText="1"/>
      <protection/>
    </xf>
    <xf numFmtId="3" fontId="39" fillId="0" borderId="0" xfId="58" applyNumberFormat="1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9" fillId="0" borderId="0" xfId="65" applyFont="1" applyAlignment="1">
      <alignment/>
      <protection/>
    </xf>
    <xf numFmtId="0" fontId="107" fillId="0" borderId="19" xfId="0" applyFont="1" applyBorder="1" applyAlignment="1">
      <alignment/>
    </xf>
    <xf numFmtId="0" fontId="88" fillId="0" borderId="0" xfId="59" applyAlignment="1">
      <alignment horizontal="right"/>
      <protection/>
    </xf>
    <xf numFmtId="49" fontId="100" fillId="0" borderId="0" xfId="0" applyNumberFormat="1" applyFont="1" applyAlignment="1">
      <alignment horizontal="center"/>
    </xf>
    <xf numFmtId="0" fontId="10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3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103" fillId="0" borderId="0" xfId="0" applyFont="1" applyAlignment="1">
      <alignment horizontal="left"/>
    </xf>
    <xf numFmtId="0" fontId="9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8" fillId="0" borderId="0" xfId="59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88" fillId="0" borderId="60" xfId="59" applyBorder="1" applyAlignment="1">
      <alignment horizontal="right"/>
      <protection/>
    </xf>
    <xf numFmtId="0" fontId="30" fillId="0" borderId="0" xfId="59" applyFont="1" applyAlignment="1" quotePrefix="1">
      <alignment horizontal="center"/>
      <protection/>
    </xf>
    <xf numFmtId="0" fontId="30" fillId="0" borderId="0" xfId="59" applyFont="1" applyAlignment="1">
      <alignment horizontal="center"/>
      <protection/>
    </xf>
    <xf numFmtId="0" fontId="13" fillId="0" borderId="0" xfId="62" applyNumberFormat="1" applyFont="1" applyFill="1" applyBorder="1" applyAlignment="1" applyProtection="1">
      <alignment horizontal="center"/>
      <protection/>
    </xf>
    <xf numFmtId="0" fontId="13" fillId="0" borderId="0" xfId="62" applyFont="1" applyAlignment="1">
      <alignment/>
      <protection/>
    </xf>
    <xf numFmtId="0" fontId="15" fillId="0" borderId="52" xfId="62" applyNumberFormat="1" applyFont="1" applyFill="1" applyBorder="1" applyAlignment="1" applyProtection="1">
      <alignment horizontal="right"/>
      <protection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0" xfId="65" applyFont="1" applyFill="1" applyAlignment="1">
      <alignment horizontal="center" vertical="top" wrapText="1"/>
      <protection/>
    </xf>
    <xf numFmtId="0" fontId="12" fillId="0" borderId="0" xfId="62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11" fillId="0" borderId="0" xfId="62" applyBorder="1" applyAlignment="1">
      <alignment horizont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0" xfId="62" applyBorder="1" applyAlignment="1">
      <alignment horizontal="center" vertical="center"/>
      <protection/>
    </xf>
    <xf numFmtId="0" fontId="11" fillId="0" borderId="0" xfId="62" applyFont="1" applyAlignment="1">
      <alignment horizontal="right"/>
      <protection/>
    </xf>
    <xf numFmtId="0" fontId="13" fillId="0" borderId="0" xfId="62" applyFont="1" applyBorder="1" applyAlignment="1">
      <alignment horizontal="center"/>
      <protection/>
    </xf>
    <xf numFmtId="0" fontId="11" fillId="0" borderId="61" xfId="62" applyBorder="1" applyAlignment="1">
      <alignment horizontal="center" vertical="center"/>
      <protection/>
    </xf>
    <xf numFmtId="0" fontId="13" fillId="0" borderId="62" xfId="62" applyFont="1" applyFill="1" applyBorder="1" applyAlignment="1">
      <alignment horizontal="center" vertical="center"/>
      <protection/>
    </xf>
    <xf numFmtId="0" fontId="11" fillId="0" borderId="40" xfId="62" applyFont="1" applyFill="1" applyBorder="1" applyAlignment="1">
      <alignment horizontal="center" vertical="center"/>
      <protection/>
    </xf>
    <xf numFmtId="0" fontId="11" fillId="0" borderId="63" xfId="62" applyFont="1" applyFill="1" applyBorder="1" applyAlignment="1">
      <alignment horizontal="center" vertical="center"/>
      <protection/>
    </xf>
    <xf numFmtId="0" fontId="11" fillId="0" borderId="61" xfId="62" applyFont="1" applyFill="1" applyBorder="1" applyAlignment="1">
      <alignment horizontal="center" vertical="center"/>
      <protection/>
    </xf>
    <xf numFmtId="165" fontId="11" fillId="0" borderId="64" xfId="62" applyNumberFormat="1" applyFont="1" applyBorder="1" applyAlignment="1">
      <alignment horizontal="center"/>
      <protection/>
    </xf>
    <xf numFmtId="165" fontId="11" fillId="0" borderId="65" xfId="62" applyNumberFormat="1" applyFont="1" applyBorder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11" fillId="0" borderId="40" xfId="62" applyBorder="1" applyAlignment="1">
      <alignment horizontal="center"/>
      <protection/>
    </xf>
    <xf numFmtId="0" fontId="11" fillId="0" borderId="0" xfId="62" applyFont="1" applyAlignment="1">
      <alignment horizontal="right" wrapText="1"/>
      <protection/>
    </xf>
    <xf numFmtId="0" fontId="37" fillId="0" borderId="66" xfId="57" applyFont="1" applyBorder="1" applyAlignment="1">
      <alignment horizontal="center" vertical="top" wrapText="1"/>
      <protection/>
    </xf>
    <xf numFmtId="0" fontId="37" fillId="0" borderId="41" xfId="57" applyFont="1" applyBorder="1" applyAlignment="1">
      <alignment horizontal="center" vertical="top" wrapText="1"/>
      <protection/>
    </xf>
    <xf numFmtId="0" fontId="37" fillId="0" borderId="34" xfId="57" applyFont="1" applyBorder="1" applyAlignment="1">
      <alignment horizontal="center" vertical="top" wrapText="1"/>
      <protection/>
    </xf>
    <xf numFmtId="0" fontId="40" fillId="0" borderId="36" xfId="57" applyFont="1" applyBorder="1" applyAlignment="1">
      <alignment horizontal="center" vertical="top" wrapText="1"/>
      <protection/>
    </xf>
    <xf numFmtId="0" fontId="40" fillId="0" borderId="17" xfId="57" applyFont="1" applyBorder="1" applyAlignment="1">
      <alignment horizontal="center" vertical="top" wrapText="1"/>
      <protection/>
    </xf>
    <xf numFmtId="0" fontId="13" fillId="0" borderId="36" xfId="57" applyFont="1" applyBorder="1" applyAlignment="1">
      <alignment horizontal="center" vertical="top" wrapText="1"/>
      <protection/>
    </xf>
    <xf numFmtId="0" fontId="13" fillId="0" borderId="17" xfId="57" applyFont="1" applyBorder="1" applyAlignment="1">
      <alignment horizontal="center" vertical="top" wrapText="1"/>
      <protection/>
    </xf>
    <xf numFmtId="0" fontId="36" fillId="0" borderId="67" xfId="57" applyFont="1" applyBorder="1" applyAlignment="1">
      <alignment horizontal="center" vertical="top" wrapText="1"/>
      <protection/>
    </xf>
    <xf numFmtId="0" fontId="36" fillId="0" borderId="68" xfId="57" applyFont="1" applyBorder="1" applyAlignment="1">
      <alignment horizontal="center" vertical="top" wrapText="1"/>
      <protection/>
    </xf>
    <xf numFmtId="0" fontId="36" fillId="0" borderId="59" xfId="57" applyFont="1" applyBorder="1" applyAlignment="1">
      <alignment horizontal="center" vertical="top" wrapText="1"/>
      <protection/>
    </xf>
    <xf numFmtId="0" fontId="37" fillId="0" borderId="67" xfId="57" applyFont="1" applyBorder="1" applyAlignment="1">
      <alignment horizontal="center" vertical="top" wrapText="1"/>
      <protection/>
    </xf>
    <xf numFmtId="0" fontId="37" fillId="0" borderId="68" xfId="57" applyFont="1" applyBorder="1" applyAlignment="1">
      <alignment horizontal="center" vertical="top" wrapText="1"/>
      <protection/>
    </xf>
    <xf numFmtId="0" fontId="37" fillId="0" borderId="59" xfId="57" applyFont="1" applyBorder="1" applyAlignment="1">
      <alignment horizontal="center" vertical="top" wrapText="1"/>
      <protection/>
    </xf>
    <xf numFmtId="0" fontId="36" fillId="0" borderId="66" xfId="57" applyFont="1" applyBorder="1" applyAlignment="1">
      <alignment horizontal="center" vertical="top" wrapText="1"/>
      <protection/>
    </xf>
    <xf numFmtId="0" fontId="36" fillId="0" borderId="41" xfId="57" applyFont="1" applyBorder="1" applyAlignment="1">
      <alignment horizontal="center" vertical="top" wrapText="1"/>
      <protection/>
    </xf>
    <xf numFmtId="0" fontId="36" fillId="0" borderId="34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46" fillId="32" borderId="69" xfId="0" applyFont="1" applyFill="1" applyBorder="1" applyAlignment="1">
      <alignment horizontal="center" wrapText="1"/>
    </xf>
    <xf numFmtId="0" fontId="46" fillId="32" borderId="70" xfId="0" applyFont="1" applyFill="1" applyBorder="1" applyAlignment="1">
      <alignment horizontal="center" wrapText="1"/>
    </xf>
    <xf numFmtId="0" fontId="20" fillId="32" borderId="19" xfId="0" applyFont="1" applyFill="1" applyBorder="1" applyAlignment="1">
      <alignment horizontal="right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2 2 2" xfId="56"/>
    <cellStyle name="Normál 2 3" xfId="57"/>
    <cellStyle name="Normál 2 4" xfId="58"/>
    <cellStyle name="Normál 3" xfId="59"/>
    <cellStyle name="Normál 3 2" xfId="60"/>
    <cellStyle name="Normál 3 3" xfId="61"/>
    <cellStyle name="Normál 4" xfId="62"/>
    <cellStyle name="Normál 4 2" xfId="63"/>
    <cellStyle name="Normál 5" xfId="64"/>
    <cellStyle name="Normál 6" xfId="65"/>
    <cellStyle name="Normál_Munka7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sz&#225;mol&#243;\mez&#337;ko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"/>
      <sheetName val="Óvoda"/>
      <sheetName val="Humán Szolgáltató"/>
      <sheetName val="Könyvtár"/>
      <sheetName val="Áll.tám."/>
      <sheetName val="Felújítások"/>
      <sheetName val="Felhalm.kiad."/>
      <sheetName val="7)Pénzben és term."/>
      <sheetName val="Működési mérleg"/>
      <sheetName val="Felhalmozási mérleg"/>
      <sheetName val="létszám"/>
      <sheetName val="Többéves kihat.j.köt."/>
      <sheetName val="Hitelállomány"/>
      <sheetName val="Közvetett támogatás"/>
      <sheetName val="Unió"/>
      <sheetName val="gazd.szerv"/>
      <sheetName val="mérleg"/>
      <sheetName val="pénzforgalmi"/>
      <sheetName val="eredmény"/>
      <sheetName val="maradvány"/>
      <sheetName val="előir.felh.ütemterv"/>
      <sheetName val="vagyonkimutat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zoomScale="89" zoomScaleNormal="89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45.28125" style="0" customWidth="1"/>
    <col min="3" max="3" width="11.8515625" style="0" customWidth="1"/>
    <col min="4" max="4" width="12.421875" style="0" customWidth="1"/>
    <col min="5" max="5" width="12.8515625" style="0" customWidth="1"/>
    <col min="6" max="6" width="10.140625" style="0" customWidth="1"/>
    <col min="7" max="7" width="11.140625" style="0" bestFit="1" customWidth="1"/>
  </cols>
  <sheetData>
    <row r="1" spans="1:15" ht="12.75">
      <c r="A1" s="568"/>
      <c r="B1" s="568"/>
      <c r="C1" s="568"/>
      <c r="D1" s="568"/>
      <c r="E1" s="568"/>
      <c r="F1" s="568"/>
      <c r="G1" s="217"/>
      <c r="H1" s="217"/>
      <c r="I1" s="217"/>
      <c r="J1" s="217"/>
      <c r="K1" s="217"/>
      <c r="L1" s="217"/>
      <c r="M1" s="217"/>
      <c r="N1" s="217"/>
      <c r="O1" s="217"/>
    </row>
    <row r="2" spans="1:6" ht="12.75">
      <c r="A2" s="414"/>
      <c r="B2" s="414"/>
      <c r="C2" s="414"/>
      <c r="D2" s="414"/>
      <c r="E2" s="414"/>
      <c r="F2" s="414"/>
    </row>
    <row r="3" spans="1:16" ht="15.75">
      <c r="A3" s="414"/>
      <c r="B3" s="415"/>
      <c r="C3" s="416" t="s">
        <v>781</v>
      </c>
      <c r="D3" s="416"/>
      <c r="E3" s="416"/>
      <c r="F3" s="416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" ht="12.75">
      <c r="A4" s="414"/>
      <c r="B4" s="414"/>
      <c r="C4" s="414"/>
      <c r="D4" s="414"/>
      <c r="E4" s="414"/>
      <c r="F4" s="414"/>
    </row>
    <row r="5" spans="1:6" ht="14.25">
      <c r="A5" s="567" t="s">
        <v>782</v>
      </c>
      <c r="B5" s="567"/>
      <c r="C5" s="567"/>
      <c r="D5" s="567"/>
      <c r="E5" s="567"/>
      <c r="F5" s="567"/>
    </row>
    <row r="6" spans="1:6" ht="13.5" thickBot="1">
      <c r="A6" s="414"/>
      <c r="B6" s="414"/>
      <c r="C6" s="414"/>
      <c r="D6" s="414"/>
      <c r="E6" s="414" t="s">
        <v>666</v>
      </c>
      <c r="F6" s="414"/>
    </row>
    <row r="7" spans="1:6" ht="12.75">
      <c r="A7" s="401" t="s">
        <v>0</v>
      </c>
      <c r="B7" s="402" t="s">
        <v>1</v>
      </c>
      <c r="C7" s="403" t="s">
        <v>2</v>
      </c>
      <c r="D7" s="404" t="s">
        <v>3</v>
      </c>
      <c r="E7" s="402" t="s">
        <v>4</v>
      </c>
      <c r="F7" s="405" t="s">
        <v>29</v>
      </c>
    </row>
    <row r="8" spans="1:6" ht="25.5">
      <c r="A8" s="406" t="s">
        <v>178</v>
      </c>
      <c r="B8" s="223" t="s">
        <v>235</v>
      </c>
      <c r="C8" s="224" t="s">
        <v>783</v>
      </c>
      <c r="D8" s="224" t="s">
        <v>784</v>
      </c>
      <c r="E8" s="234" t="s">
        <v>785</v>
      </c>
      <c r="F8" s="407" t="s">
        <v>236</v>
      </c>
    </row>
    <row r="9" spans="1:6" ht="12.75">
      <c r="A9" s="408" t="s">
        <v>5</v>
      </c>
      <c r="B9" s="232" t="s">
        <v>818</v>
      </c>
      <c r="C9" s="233">
        <f>SUM(C10:C16)</f>
        <v>555543086</v>
      </c>
      <c r="D9" s="233">
        <f>SUM(D10:D16)</f>
        <v>611703586</v>
      </c>
      <c r="E9" s="233">
        <f>SUM(E10:E16)</f>
        <v>611703586</v>
      </c>
      <c r="F9" s="409">
        <f>E9/D9</f>
        <v>1</v>
      </c>
    </row>
    <row r="10" spans="1:6" ht="27" customHeight="1">
      <c r="A10" s="408" t="s">
        <v>10</v>
      </c>
      <c r="B10" s="214" t="s">
        <v>550</v>
      </c>
      <c r="C10" s="212">
        <v>195358281</v>
      </c>
      <c r="D10" s="212">
        <v>196148354</v>
      </c>
      <c r="E10" s="212">
        <v>196148354</v>
      </c>
      <c r="F10" s="409">
        <f aca="true" t="shared" si="0" ref="F10:F15">E10/D10</f>
        <v>1</v>
      </c>
    </row>
    <row r="11" spans="1:6" ht="12.75">
      <c r="A11" s="408" t="s">
        <v>11</v>
      </c>
      <c r="B11" s="211" t="s">
        <v>549</v>
      </c>
      <c r="C11" s="212">
        <v>106168520</v>
      </c>
      <c r="D11" s="212">
        <v>109705330</v>
      </c>
      <c r="E11" s="212">
        <v>109705330</v>
      </c>
      <c r="F11" s="409">
        <f t="shared" si="0"/>
        <v>1</v>
      </c>
    </row>
    <row r="12" spans="1:6" ht="12.75">
      <c r="A12" s="408" t="s">
        <v>12</v>
      </c>
      <c r="B12" s="211" t="s">
        <v>551</v>
      </c>
      <c r="C12" s="212">
        <v>186270400</v>
      </c>
      <c r="D12" s="212">
        <v>210338948</v>
      </c>
      <c r="E12" s="212">
        <v>210338948</v>
      </c>
      <c r="F12" s="409">
        <f t="shared" si="0"/>
        <v>1</v>
      </c>
    </row>
    <row r="13" spans="1:6" ht="12.75">
      <c r="A13" s="408" t="s">
        <v>13</v>
      </c>
      <c r="B13" s="211" t="s">
        <v>552</v>
      </c>
      <c r="C13" s="212">
        <v>57264785</v>
      </c>
      <c r="D13" s="212">
        <v>57004392</v>
      </c>
      <c r="E13" s="212">
        <v>57004392</v>
      </c>
      <c r="F13" s="409">
        <f t="shared" si="0"/>
        <v>1</v>
      </c>
    </row>
    <row r="14" spans="1:6" ht="12.75">
      <c r="A14" s="408" t="s">
        <v>15</v>
      </c>
      <c r="B14" s="211" t="s">
        <v>553</v>
      </c>
      <c r="C14" s="212">
        <v>10481100</v>
      </c>
      <c r="D14" s="212">
        <v>11029980</v>
      </c>
      <c r="E14" s="212">
        <v>11029980</v>
      </c>
      <c r="F14" s="409">
        <f t="shared" si="0"/>
        <v>1</v>
      </c>
    </row>
    <row r="15" spans="1:6" ht="12.75">
      <c r="A15" s="408" t="s">
        <v>17</v>
      </c>
      <c r="B15" s="211" t="s">
        <v>554</v>
      </c>
      <c r="C15" s="212"/>
      <c r="D15" s="212">
        <v>26945801</v>
      </c>
      <c r="E15" s="212">
        <v>26945801</v>
      </c>
      <c r="F15" s="409">
        <f t="shared" si="0"/>
        <v>1</v>
      </c>
    </row>
    <row r="16" spans="1:6" ht="12.75">
      <c r="A16" s="408" t="s">
        <v>19</v>
      </c>
      <c r="B16" s="211" t="s">
        <v>815</v>
      </c>
      <c r="C16" s="212"/>
      <c r="D16" s="212">
        <v>530781</v>
      </c>
      <c r="E16" s="212">
        <v>530781</v>
      </c>
      <c r="F16" s="409"/>
    </row>
    <row r="17" spans="1:7" ht="12.75">
      <c r="A17" s="408" t="s">
        <v>20</v>
      </c>
      <c r="B17" s="232" t="s">
        <v>817</v>
      </c>
      <c r="C17" s="233">
        <f>SUM(C18:C19)</f>
        <v>15725600</v>
      </c>
      <c r="D17" s="233">
        <f>SUM(D18:D19)</f>
        <v>92491020</v>
      </c>
      <c r="E17" s="233">
        <f>SUM(E18:E19)</f>
        <v>93760920</v>
      </c>
      <c r="F17" s="409">
        <f>E17/D17</f>
        <v>1.0137299815701026</v>
      </c>
      <c r="G17" s="65"/>
    </row>
    <row r="18" spans="1:6" ht="12.75">
      <c r="A18" s="408" t="s">
        <v>22</v>
      </c>
      <c r="B18" s="211" t="s">
        <v>237</v>
      </c>
      <c r="C18" s="212"/>
      <c r="D18" s="212"/>
      <c r="E18" s="211"/>
      <c r="F18" s="409"/>
    </row>
    <row r="19" spans="1:6" ht="12.75">
      <c r="A19" s="408" t="s">
        <v>23</v>
      </c>
      <c r="B19" s="211" t="s">
        <v>816</v>
      </c>
      <c r="C19" s="212">
        <v>15725600</v>
      </c>
      <c r="D19" s="212">
        <v>92491020</v>
      </c>
      <c r="E19" s="212">
        <v>93760920</v>
      </c>
      <c r="F19" s="409">
        <f aca="true" t="shared" si="1" ref="F19:F43">E19/D19</f>
        <v>1.0137299815701026</v>
      </c>
    </row>
    <row r="20" spans="1:6" ht="12.75">
      <c r="A20" s="408" t="s">
        <v>37</v>
      </c>
      <c r="B20" s="211" t="s">
        <v>820</v>
      </c>
      <c r="C20" s="212"/>
      <c r="D20" s="212"/>
      <c r="E20" s="211"/>
      <c r="F20" s="409"/>
    </row>
    <row r="21" spans="1:6" ht="12.75">
      <c r="A21" s="408" t="s">
        <v>38</v>
      </c>
      <c r="B21" s="232" t="s">
        <v>200</v>
      </c>
      <c r="C21" s="233">
        <f>SUM(C22:C23)</f>
        <v>0</v>
      </c>
      <c r="D21" s="233">
        <f>SUM(D22:D23)</f>
        <v>137148668</v>
      </c>
      <c r="E21" s="233">
        <f>SUM(E22:E23)</f>
        <v>137148668</v>
      </c>
      <c r="F21" s="409">
        <f t="shared" si="1"/>
        <v>1</v>
      </c>
    </row>
    <row r="22" spans="1:6" ht="12.75">
      <c r="A22" s="408" t="s">
        <v>39</v>
      </c>
      <c r="B22" s="211" t="s">
        <v>822</v>
      </c>
      <c r="C22" s="212"/>
      <c r="D22" s="212">
        <v>19975000</v>
      </c>
      <c r="E22" s="212">
        <v>19975000</v>
      </c>
      <c r="F22" s="409">
        <f t="shared" si="1"/>
        <v>1</v>
      </c>
    </row>
    <row r="23" spans="1:6" ht="12.75">
      <c r="A23" s="408" t="s">
        <v>40</v>
      </c>
      <c r="B23" s="211" t="s">
        <v>823</v>
      </c>
      <c r="C23" s="212"/>
      <c r="D23" s="212">
        <v>117173668</v>
      </c>
      <c r="E23" s="212">
        <v>117173668</v>
      </c>
      <c r="F23" s="409">
        <f t="shared" si="1"/>
        <v>1</v>
      </c>
    </row>
    <row r="24" spans="1:6" ht="12.75">
      <c r="A24" s="408" t="s">
        <v>41</v>
      </c>
      <c r="B24" s="211" t="s">
        <v>821</v>
      </c>
      <c r="C24" s="212"/>
      <c r="D24" s="212"/>
      <c r="E24" s="212"/>
      <c r="F24" s="409"/>
    </row>
    <row r="25" spans="1:6" ht="12.75">
      <c r="A25" s="408" t="s">
        <v>42</v>
      </c>
      <c r="B25" s="232" t="s">
        <v>819</v>
      </c>
      <c r="C25" s="233">
        <f>C26+C29+C30+C27+C28</f>
        <v>79500000</v>
      </c>
      <c r="D25" s="233">
        <f>D26+D30</f>
        <v>88701796</v>
      </c>
      <c r="E25" s="233">
        <f>E26+E30</f>
        <v>88701796</v>
      </c>
      <c r="F25" s="409">
        <f t="shared" si="1"/>
        <v>1</v>
      </c>
    </row>
    <row r="26" spans="1:6" ht="12.75">
      <c r="A26" s="408" t="s">
        <v>43</v>
      </c>
      <c r="B26" s="211" t="s">
        <v>824</v>
      </c>
      <c r="C26" s="212">
        <v>79000000</v>
      </c>
      <c r="D26" s="212">
        <f>79000000+6955781</f>
        <v>85955781</v>
      </c>
      <c r="E26" s="212">
        <f>E27+E28</f>
        <v>85955781</v>
      </c>
      <c r="F26" s="409">
        <f t="shared" si="1"/>
        <v>1</v>
      </c>
    </row>
    <row r="27" spans="1:6" ht="12.75">
      <c r="A27" s="408" t="s">
        <v>44</v>
      </c>
      <c r="B27" s="211" t="s">
        <v>825</v>
      </c>
      <c r="C27" s="212"/>
      <c r="D27" s="212"/>
      <c r="E27" s="212">
        <v>17089329</v>
      </c>
      <c r="F27" s="409"/>
    </row>
    <row r="28" spans="1:6" ht="12.75">
      <c r="A28" s="408" t="s">
        <v>45</v>
      </c>
      <c r="B28" s="211" t="s">
        <v>826</v>
      </c>
      <c r="C28" s="212"/>
      <c r="D28" s="212"/>
      <c r="E28" s="212">
        <v>68866452</v>
      </c>
      <c r="F28" s="409"/>
    </row>
    <row r="29" spans="1:6" ht="12.75">
      <c r="A29" s="408" t="s">
        <v>46</v>
      </c>
      <c r="B29" s="211" t="s">
        <v>238</v>
      </c>
      <c r="C29" s="212"/>
      <c r="D29" s="212"/>
      <c r="E29" s="212"/>
      <c r="F29" s="409"/>
    </row>
    <row r="30" spans="1:6" ht="12.75">
      <c r="A30" s="408" t="s">
        <v>47</v>
      </c>
      <c r="B30" s="211" t="s">
        <v>239</v>
      </c>
      <c r="C30" s="212">
        <v>500000</v>
      </c>
      <c r="D30" s="212">
        <v>2746015</v>
      </c>
      <c r="E30" s="212">
        <v>2746015</v>
      </c>
      <c r="F30" s="409">
        <f t="shared" si="1"/>
        <v>1</v>
      </c>
    </row>
    <row r="31" spans="1:6" ht="12.75">
      <c r="A31" s="408" t="s">
        <v>48</v>
      </c>
      <c r="B31" s="232" t="s">
        <v>240</v>
      </c>
      <c r="C31" s="233">
        <v>105163694</v>
      </c>
      <c r="D31" s="233">
        <v>124176258</v>
      </c>
      <c r="E31" s="233">
        <v>123365824</v>
      </c>
      <c r="F31" s="409">
        <f t="shared" si="1"/>
        <v>0.9934735189072939</v>
      </c>
    </row>
    <row r="32" spans="1:6" ht="12.75">
      <c r="A32" s="408" t="s">
        <v>49</v>
      </c>
      <c r="B32" s="232" t="s">
        <v>203</v>
      </c>
      <c r="C32" s="233"/>
      <c r="D32" s="233"/>
      <c r="E32" s="233"/>
      <c r="F32" s="409"/>
    </row>
    <row r="33" spans="1:6" ht="12.75">
      <c r="A33" s="408" t="s">
        <v>50</v>
      </c>
      <c r="B33" s="232" t="s">
        <v>18</v>
      </c>
      <c r="C33" s="233">
        <v>600000</v>
      </c>
      <c r="D33" s="233">
        <v>1209860</v>
      </c>
      <c r="E33" s="233">
        <v>609860</v>
      </c>
      <c r="F33" s="409">
        <f t="shared" si="1"/>
        <v>0.5040748516357264</v>
      </c>
    </row>
    <row r="34" spans="1:6" ht="12.75">
      <c r="A34" s="408" t="s">
        <v>51</v>
      </c>
      <c r="B34" s="232" t="s">
        <v>21</v>
      </c>
      <c r="C34" s="233">
        <v>9590083</v>
      </c>
      <c r="D34" s="233">
        <v>9590083</v>
      </c>
      <c r="E34" s="233">
        <v>9023609</v>
      </c>
      <c r="F34" s="409">
        <f t="shared" si="1"/>
        <v>0.9409312724404992</v>
      </c>
    </row>
    <row r="35" spans="1:6" ht="12.75">
      <c r="A35" s="408" t="s">
        <v>52</v>
      </c>
      <c r="B35" s="232" t="s">
        <v>241</v>
      </c>
      <c r="C35" s="233">
        <f>C9+C17+C21+C25+C31+C32+C33+C34</f>
        <v>766122463</v>
      </c>
      <c r="D35" s="233">
        <f>D9+D17+D21+D25+D31+D32+D33+D34</f>
        <v>1065021271</v>
      </c>
      <c r="E35" s="233">
        <f>E9+E17+E21+E25+E31+E32+E33+E34</f>
        <v>1064314263</v>
      </c>
      <c r="F35" s="409">
        <f t="shared" si="1"/>
        <v>0.9993361559818086</v>
      </c>
    </row>
    <row r="36" spans="1:6" ht="12.75">
      <c r="A36" s="408" t="s">
        <v>53</v>
      </c>
      <c r="B36" s="232" t="s">
        <v>242</v>
      </c>
      <c r="C36" s="233"/>
      <c r="D36" s="233"/>
      <c r="E36" s="232"/>
      <c r="F36" s="409"/>
    </row>
    <row r="37" spans="1:6" ht="12.75">
      <c r="A37" s="408" t="s">
        <v>54</v>
      </c>
      <c r="B37" s="232" t="s">
        <v>243</v>
      </c>
      <c r="C37" s="233">
        <v>254375436</v>
      </c>
      <c r="D37" s="233">
        <v>225564982</v>
      </c>
      <c r="E37" s="233">
        <v>225564982</v>
      </c>
      <c r="F37" s="409">
        <f t="shared" si="1"/>
        <v>1</v>
      </c>
    </row>
    <row r="38" spans="1:6" ht="12.75">
      <c r="A38" s="408" t="s">
        <v>55</v>
      </c>
      <c r="B38" s="232" t="s">
        <v>244</v>
      </c>
      <c r="C38" s="233">
        <f>C39</f>
        <v>0</v>
      </c>
      <c r="D38" s="233">
        <v>0</v>
      </c>
      <c r="E38" s="233">
        <v>0</v>
      </c>
      <c r="F38" s="409"/>
    </row>
    <row r="39" spans="1:6" ht="12.75">
      <c r="A39" s="408" t="s">
        <v>56</v>
      </c>
      <c r="B39" s="211" t="s">
        <v>24</v>
      </c>
      <c r="C39" s="212"/>
      <c r="D39" s="212">
        <v>21732794</v>
      </c>
      <c r="E39" s="212">
        <v>21732794</v>
      </c>
      <c r="F39" s="409">
        <f t="shared" si="1"/>
        <v>1</v>
      </c>
    </row>
    <row r="40" spans="1:6" ht="12.75">
      <c r="A40" s="408" t="s">
        <v>57</v>
      </c>
      <c r="B40" s="232" t="s">
        <v>245</v>
      </c>
      <c r="C40" s="233"/>
      <c r="D40" s="233"/>
      <c r="E40" s="232"/>
      <c r="F40" s="409"/>
    </row>
    <row r="41" spans="1:6" ht="12.75">
      <c r="A41" s="408" t="s">
        <v>58</v>
      </c>
      <c r="B41" s="232" t="s">
        <v>246</v>
      </c>
      <c r="C41" s="233"/>
      <c r="D41" s="233"/>
      <c r="E41" s="232"/>
      <c r="F41" s="409"/>
    </row>
    <row r="42" spans="1:6" ht="12.75">
      <c r="A42" s="408" t="s">
        <v>59</v>
      </c>
      <c r="B42" s="232" t="s">
        <v>247</v>
      </c>
      <c r="C42" s="233">
        <f>C36+C37+C38+C40+C41+C39</f>
        <v>254375436</v>
      </c>
      <c r="D42" s="233">
        <f>D36+D37+D38+D40+D41+D39</f>
        <v>247297776</v>
      </c>
      <c r="E42" s="233">
        <f>E36+E37+E38+E40+E41+E39</f>
        <v>247297776</v>
      </c>
      <c r="F42" s="409">
        <f t="shared" si="1"/>
        <v>1</v>
      </c>
    </row>
    <row r="43" spans="1:6" ht="24.75" customHeight="1" thickBot="1">
      <c r="A43" s="410" t="s">
        <v>60</v>
      </c>
      <c r="B43" s="411" t="s">
        <v>248</v>
      </c>
      <c r="C43" s="412">
        <f>C35+C42</f>
        <v>1020497899</v>
      </c>
      <c r="D43" s="412">
        <f>D35+D42</f>
        <v>1312319047</v>
      </c>
      <c r="E43" s="412">
        <f>E35+E42</f>
        <v>1311612039</v>
      </c>
      <c r="F43" s="413">
        <f t="shared" si="1"/>
        <v>0.9994612529616055</v>
      </c>
    </row>
    <row r="44" spans="1:6" ht="12.75">
      <c r="A44" s="240"/>
      <c r="B44" s="241"/>
      <c r="C44" s="242"/>
      <c r="D44" s="242"/>
      <c r="E44" s="242"/>
      <c r="F44" s="243"/>
    </row>
    <row r="45" spans="1:6" ht="12.75">
      <c r="A45" s="244"/>
      <c r="B45" s="245"/>
      <c r="C45" s="246"/>
      <c r="D45" s="246"/>
      <c r="E45" s="247"/>
      <c r="F45" s="245"/>
    </row>
    <row r="46" spans="1:6" ht="13.5" thickBot="1">
      <c r="A46" s="566" t="s">
        <v>249</v>
      </c>
      <c r="B46" s="566"/>
      <c r="C46" s="566"/>
      <c r="D46" s="246"/>
      <c r="E46" s="245"/>
      <c r="F46" s="245"/>
    </row>
    <row r="47" spans="1:6" ht="13.5" thickBot="1">
      <c r="A47" s="248" t="s">
        <v>0</v>
      </c>
      <c r="B47" s="208" t="s">
        <v>1</v>
      </c>
      <c r="C47" s="249" t="s">
        <v>2</v>
      </c>
      <c r="D47" s="250" t="s">
        <v>3</v>
      </c>
      <c r="E47" s="251" t="s">
        <v>4</v>
      </c>
      <c r="F47" s="251" t="s">
        <v>29</v>
      </c>
    </row>
    <row r="48" spans="1:6" ht="26.25" thickBot="1">
      <c r="A48" s="252" t="s">
        <v>178</v>
      </c>
      <c r="B48" s="253" t="s">
        <v>250</v>
      </c>
      <c r="C48" s="254" t="s">
        <v>783</v>
      </c>
      <c r="D48" s="254" t="s">
        <v>784</v>
      </c>
      <c r="E48" s="255" t="s">
        <v>785</v>
      </c>
      <c r="F48" s="208" t="s">
        <v>236</v>
      </c>
    </row>
    <row r="49" spans="1:6" ht="13.5" thickBot="1">
      <c r="A49" s="248" t="s">
        <v>5</v>
      </c>
      <c r="B49" s="220" t="s">
        <v>558</v>
      </c>
      <c r="C49" s="213">
        <f>C50+C51+C52+C53+C54+C55</f>
        <v>869172695</v>
      </c>
      <c r="D49" s="213">
        <f>D50+D51+D52+D53+D54+D55</f>
        <v>1048919242</v>
      </c>
      <c r="E49" s="213">
        <f>E50+E51+E52+E53+E54+E55</f>
        <v>816091597</v>
      </c>
      <c r="F49" s="221">
        <f>E49/D49</f>
        <v>0.7780309144142863</v>
      </c>
    </row>
    <row r="50" spans="1:6" ht="13.5" thickBot="1">
      <c r="A50" s="248" t="s">
        <v>10</v>
      </c>
      <c r="B50" s="209" t="s">
        <v>557</v>
      </c>
      <c r="C50" s="210">
        <v>369281089</v>
      </c>
      <c r="D50" s="210">
        <v>429269894</v>
      </c>
      <c r="E50" s="210">
        <v>427287141</v>
      </c>
      <c r="F50" s="219">
        <f>E50/D50</f>
        <v>0.9953811039914203</v>
      </c>
    </row>
    <row r="51" spans="1:6" ht="13.5" thickBot="1">
      <c r="A51" s="248" t="s">
        <v>11</v>
      </c>
      <c r="B51" s="211" t="s">
        <v>560</v>
      </c>
      <c r="C51" s="212">
        <v>60719493</v>
      </c>
      <c r="D51" s="212">
        <v>66743138</v>
      </c>
      <c r="E51" s="212">
        <v>62059038</v>
      </c>
      <c r="F51" s="219">
        <f aca="true" t="shared" si="2" ref="F51:F72">E51/D51</f>
        <v>0.9298190025167831</v>
      </c>
    </row>
    <row r="52" spans="1:6" ht="13.5" thickBot="1">
      <c r="A52" s="248" t="s">
        <v>12</v>
      </c>
      <c r="B52" s="211" t="s">
        <v>561</v>
      </c>
      <c r="C52" s="212">
        <v>263041955</v>
      </c>
      <c r="D52" s="212">
        <v>278599687</v>
      </c>
      <c r="E52" s="212">
        <v>264910632</v>
      </c>
      <c r="F52" s="219">
        <f t="shared" si="2"/>
        <v>0.9508647868653205</v>
      </c>
    </row>
    <row r="53" spans="1:6" ht="13.5" thickBot="1">
      <c r="A53" s="248" t="s">
        <v>13</v>
      </c>
      <c r="B53" s="211" t="s">
        <v>562</v>
      </c>
      <c r="C53" s="212">
        <v>29774000</v>
      </c>
      <c r="D53" s="212">
        <v>29774000</v>
      </c>
      <c r="E53" s="212">
        <v>23651882</v>
      </c>
      <c r="F53" s="219">
        <f t="shared" si="2"/>
        <v>0.794380399005844</v>
      </c>
    </row>
    <row r="54" spans="1:6" ht="13.5" thickBot="1">
      <c r="A54" s="248" t="s">
        <v>15</v>
      </c>
      <c r="B54" s="211" t="s">
        <v>563</v>
      </c>
      <c r="C54" s="212">
        <f>11444000+15428000</f>
        <v>26872000</v>
      </c>
      <c r="D54" s="212">
        <f>178070+11563744+2000000+26963469</f>
        <v>40705283</v>
      </c>
      <c r="E54" s="212">
        <v>38182904</v>
      </c>
      <c r="F54" s="219">
        <f t="shared" si="2"/>
        <v>0.9380331295080298</v>
      </c>
    </row>
    <row r="55" spans="1:6" ht="13.5" thickBot="1">
      <c r="A55" s="248" t="s">
        <v>17</v>
      </c>
      <c r="B55" s="211" t="s">
        <v>564</v>
      </c>
      <c r="C55" s="212">
        <v>119484158</v>
      </c>
      <c r="D55" s="212">
        <v>203827240</v>
      </c>
      <c r="E55" s="212"/>
      <c r="F55" s="219">
        <f t="shared" si="2"/>
        <v>0</v>
      </c>
    </row>
    <row r="56" spans="1:6" ht="13.5" thickBot="1">
      <c r="A56" s="248" t="s">
        <v>19</v>
      </c>
      <c r="B56" s="211" t="s">
        <v>827</v>
      </c>
      <c r="C56" s="212"/>
      <c r="D56" s="212"/>
      <c r="E56" s="212"/>
      <c r="F56" s="219"/>
    </row>
    <row r="57" spans="1:6" ht="13.5" thickBot="1">
      <c r="A57" s="248" t="s">
        <v>20</v>
      </c>
      <c r="B57" s="211" t="s">
        <v>251</v>
      </c>
      <c r="C57" s="212"/>
      <c r="D57" s="212"/>
      <c r="E57" s="212">
        <v>0</v>
      </c>
      <c r="F57" s="219"/>
    </row>
    <row r="58" spans="1:6" ht="13.5" thickBot="1">
      <c r="A58" s="248" t="s">
        <v>22</v>
      </c>
      <c r="B58" s="232" t="s">
        <v>559</v>
      </c>
      <c r="C58" s="233">
        <f>C59+C61+C63</f>
        <v>129103481</v>
      </c>
      <c r="D58" s="233">
        <f>D59+D61+D63</f>
        <v>241178082</v>
      </c>
      <c r="E58" s="233">
        <f>E59+E61+E63</f>
        <v>76410032</v>
      </c>
      <c r="F58" s="219">
        <f t="shared" si="2"/>
        <v>0.31681996708141996</v>
      </c>
    </row>
    <row r="59" spans="1:6" ht="13.5" thickBot="1">
      <c r="A59" s="248" t="s">
        <v>23</v>
      </c>
      <c r="B59" s="211" t="s">
        <v>565</v>
      </c>
      <c r="C59" s="212">
        <v>121817481</v>
      </c>
      <c r="D59" s="212">
        <v>191152563</v>
      </c>
      <c r="E59" s="212">
        <v>31817293</v>
      </c>
      <c r="F59" s="219">
        <f t="shared" si="2"/>
        <v>0.16644973261488522</v>
      </c>
    </row>
    <row r="60" spans="1:6" ht="13.5" thickBot="1">
      <c r="A60" s="248" t="s">
        <v>37</v>
      </c>
      <c r="B60" s="211" t="s">
        <v>828</v>
      </c>
      <c r="C60" s="212"/>
      <c r="D60" s="212"/>
      <c r="E60" s="211"/>
      <c r="F60" s="219"/>
    </row>
    <row r="61" spans="1:6" ht="13.5" thickBot="1">
      <c r="A61" s="248" t="s">
        <v>38</v>
      </c>
      <c r="B61" s="211" t="s">
        <v>204</v>
      </c>
      <c r="C61" s="212">
        <v>2286000</v>
      </c>
      <c r="D61" s="212">
        <v>45025519</v>
      </c>
      <c r="E61" s="212">
        <v>39592739</v>
      </c>
      <c r="F61" s="219">
        <f t="shared" si="2"/>
        <v>0.8793399805119404</v>
      </c>
    </row>
    <row r="62" spans="1:6" ht="13.5" thickBot="1">
      <c r="A62" s="248" t="s">
        <v>39</v>
      </c>
      <c r="B62" s="211" t="s">
        <v>829</v>
      </c>
      <c r="C62" s="212"/>
      <c r="D62" s="212"/>
      <c r="E62" s="211"/>
      <c r="F62" s="219"/>
    </row>
    <row r="63" spans="1:6" ht="13.5" thickBot="1">
      <c r="A63" s="248" t="s">
        <v>40</v>
      </c>
      <c r="B63" s="211" t="s">
        <v>208</v>
      </c>
      <c r="C63" s="212">
        <v>5000000</v>
      </c>
      <c r="D63" s="212">
        <v>5000000</v>
      </c>
      <c r="E63" s="212">
        <v>5000000</v>
      </c>
      <c r="F63" s="219">
        <f t="shared" si="2"/>
        <v>1</v>
      </c>
    </row>
    <row r="64" spans="1:6" ht="13.5" thickBot="1">
      <c r="A64" s="248" t="s">
        <v>41</v>
      </c>
      <c r="B64" s="211" t="s">
        <v>830</v>
      </c>
      <c r="C64" s="212"/>
      <c r="D64" s="212"/>
      <c r="E64" s="211"/>
      <c r="F64" s="219"/>
    </row>
    <row r="65" spans="1:6" ht="13.5" thickBot="1">
      <c r="A65" s="248" t="s">
        <v>42</v>
      </c>
      <c r="B65" s="211" t="s">
        <v>252</v>
      </c>
      <c r="C65" s="212">
        <v>5000000</v>
      </c>
      <c r="D65" s="212">
        <v>5000000</v>
      </c>
      <c r="E65" s="212">
        <v>5000000</v>
      </c>
      <c r="F65" s="219">
        <f t="shared" si="2"/>
        <v>1</v>
      </c>
    </row>
    <row r="66" spans="1:6" ht="13.5" thickBot="1">
      <c r="A66" s="248" t="s">
        <v>43</v>
      </c>
      <c r="B66" s="232" t="s">
        <v>566</v>
      </c>
      <c r="C66" s="233">
        <f>C49+C58</f>
        <v>998276176</v>
      </c>
      <c r="D66" s="233">
        <f>D49+D58</f>
        <v>1290097324</v>
      </c>
      <c r="E66" s="233">
        <f>E49+E58</f>
        <v>892501629</v>
      </c>
      <c r="F66" s="219">
        <f t="shared" si="2"/>
        <v>0.691809534363471</v>
      </c>
    </row>
    <row r="67" spans="1:6" ht="13.5" thickBot="1">
      <c r="A67" s="248" t="s">
        <v>49</v>
      </c>
      <c r="B67" s="232" t="s">
        <v>555</v>
      </c>
      <c r="C67" s="233">
        <f>C68</f>
        <v>22221723</v>
      </c>
      <c r="D67" s="233">
        <f>D68</f>
        <v>22221723</v>
      </c>
      <c r="E67" s="233">
        <f>E68</f>
        <v>22221723</v>
      </c>
      <c r="F67" s="219">
        <f t="shared" si="2"/>
        <v>1</v>
      </c>
    </row>
    <row r="68" spans="1:6" ht="13.5" thickBot="1">
      <c r="A68" s="248" t="s">
        <v>50</v>
      </c>
      <c r="B68" s="211" t="s">
        <v>556</v>
      </c>
      <c r="C68" s="212">
        <v>22221723</v>
      </c>
      <c r="D68" s="212">
        <v>22221723</v>
      </c>
      <c r="E68" s="212">
        <v>22221723</v>
      </c>
      <c r="F68" s="219">
        <f t="shared" si="2"/>
        <v>1</v>
      </c>
    </row>
    <row r="69" spans="1:6" ht="13.5" thickBot="1">
      <c r="A69" s="248" t="s">
        <v>51</v>
      </c>
      <c r="B69" s="232" t="s">
        <v>253</v>
      </c>
      <c r="C69" s="233"/>
      <c r="D69" s="212"/>
      <c r="E69" s="211"/>
      <c r="F69" s="219"/>
    </row>
    <row r="70" spans="1:6" ht="13.5" thickBot="1">
      <c r="A70" s="248" t="s">
        <v>52</v>
      </c>
      <c r="B70" s="232" t="s">
        <v>254</v>
      </c>
      <c r="C70" s="233"/>
      <c r="D70" s="212"/>
      <c r="E70" s="211"/>
      <c r="F70" s="219"/>
    </row>
    <row r="71" spans="1:6" ht="13.5" thickBot="1">
      <c r="A71" s="248" t="s">
        <v>53</v>
      </c>
      <c r="B71" s="256" t="s">
        <v>255</v>
      </c>
      <c r="C71" s="257">
        <f>C67+C69+C70</f>
        <v>22221723</v>
      </c>
      <c r="D71" s="257">
        <f>D67+D69+D70</f>
        <v>22221723</v>
      </c>
      <c r="E71" s="257">
        <f>E67+E69+E70</f>
        <v>22221723</v>
      </c>
      <c r="F71" s="399">
        <f t="shared" si="2"/>
        <v>1</v>
      </c>
    </row>
    <row r="72" spans="1:6" ht="13.5" thickBot="1">
      <c r="A72" s="248" t="s">
        <v>54</v>
      </c>
      <c r="B72" s="220" t="s">
        <v>256</v>
      </c>
      <c r="C72" s="213">
        <f>C66+C71</f>
        <v>1020497899</v>
      </c>
      <c r="D72" s="213">
        <f>D66+D71</f>
        <v>1312319047</v>
      </c>
      <c r="E72" s="213">
        <f>E66+E71</f>
        <v>914723352</v>
      </c>
      <c r="F72" s="400">
        <f t="shared" si="2"/>
        <v>0.6970281762587265</v>
      </c>
    </row>
    <row r="73" spans="1:6" ht="12.75">
      <c r="A73" s="244"/>
      <c r="B73" s="245"/>
      <c r="C73" s="246"/>
      <c r="D73" s="246"/>
      <c r="E73" s="245"/>
      <c r="F73" s="245"/>
    </row>
    <row r="74" ht="12.75">
      <c r="E74" s="65"/>
    </row>
  </sheetData>
  <sheetProtection/>
  <mergeCells count="3">
    <mergeCell ref="A46:C46"/>
    <mergeCell ref="A5:F5"/>
    <mergeCell ref="A1:F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10.7109375" style="0" customWidth="1"/>
    <col min="4" max="6" width="12.8515625" style="0" customWidth="1"/>
    <col min="7" max="7" width="11.00390625" style="0" customWidth="1"/>
    <col min="8" max="10" width="12.8515625" style="0" customWidth="1"/>
  </cols>
  <sheetData>
    <row r="1" spans="2:9" ht="12.75">
      <c r="B1" s="41"/>
      <c r="D1" s="41"/>
      <c r="E1" s="41"/>
      <c r="F1" s="41"/>
      <c r="G1" s="41"/>
      <c r="H1" s="41"/>
      <c r="I1" s="41"/>
    </row>
    <row r="2" spans="1:10" ht="12.75">
      <c r="A2" s="586"/>
      <c r="B2" s="586"/>
      <c r="C2" s="586"/>
      <c r="D2" s="586"/>
      <c r="E2" s="586"/>
      <c r="F2" s="586"/>
      <c r="G2" s="586"/>
      <c r="H2" s="586"/>
      <c r="I2" s="586"/>
      <c r="J2" s="562"/>
    </row>
    <row r="3" spans="2:9" ht="12.75">
      <c r="B3" s="41"/>
      <c r="D3" s="41"/>
      <c r="E3" s="41"/>
      <c r="F3" s="41"/>
      <c r="G3" s="41"/>
      <c r="H3" s="41"/>
      <c r="I3" s="41"/>
    </row>
    <row r="4" spans="2:9" ht="15.75">
      <c r="B4" s="572" t="s">
        <v>664</v>
      </c>
      <c r="C4" s="572"/>
      <c r="D4" s="572"/>
      <c r="E4" s="572"/>
      <c r="F4" s="572"/>
      <c r="G4" s="572"/>
      <c r="H4" s="572"/>
      <c r="I4" s="572"/>
    </row>
    <row r="5" spans="2:9" ht="15.75">
      <c r="B5" s="239" t="s">
        <v>665</v>
      </c>
      <c r="C5" s="239"/>
      <c r="D5" s="239"/>
      <c r="E5" s="239"/>
      <c r="F5" s="239"/>
      <c r="G5" s="239"/>
      <c r="H5" s="239"/>
      <c r="I5" s="239"/>
    </row>
    <row r="6" spans="2:9" ht="15.75">
      <c r="B6" s="122" t="s">
        <v>65</v>
      </c>
      <c r="D6" s="41"/>
      <c r="E6" s="41"/>
      <c r="F6" s="41"/>
      <c r="G6" s="41"/>
      <c r="H6" s="41"/>
      <c r="I6" s="41"/>
    </row>
    <row r="7" spans="2:9" ht="15.75">
      <c r="B7" s="122"/>
      <c r="D7" s="41"/>
      <c r="E7" s="41"/>
      <c r="F7" s="41"/>
      <c r="G7" s="41"/>
      <c r="H7" s="41"/>
      <c r="I7" s="41"/>
    </row>
    <row r="8" spans="1:10" ht="12.75">
      <c r="A8" s="301"/>
      <c r="B8" s="218"/>
      <c r="C8" s="218"/>
      <c r="D8" s="218"/>
      <c r="E8" s="218"/>
      <c r="F8" s="218"/>
      <c r="G8" s="218"/>
      <c r="H8" s="218"/>
      <c r="I8" s="301" t="s">
        <v>666</v>
      </c>
      <c r="J8" s="218"/>
    </row>
    <row r="9" spans="1:10" ht="24" customHeight="1">
      <c r="A9" s="467" t="s">
        <v>116</v>
      </c>
      <c r="B9" s="133" t="s">
        <v>0</v>
      </c>
      <c r="C9" s="133" t="s">
        <v>1</v>
      </c>
      <c r="D9" s="133" t="s">
        <v>2</v>
      </c>
      <c r="E9" s="133" t="s">
        <v>3</v>
      </c>
      <c r="F9" s="133" t="s">
        <v>4</v>
      </c>
      <c r="G9" s="133" t="s">
        <v>29</v>
      </c>
      <c r="H9" s="133" t="s">
        <v>30</v>
      </c>
      <c r="I9" s="133" t="s">
        <v>31</v>
      </c>
      <c r="J9" s="126"/>
    </row>
    <row r="10" spans="1:10" s="52" customFormat="1" ht="17.25" customHeight="1">
      <c r="A10" s="145"/>
      <c r="B10" s="124" t="s">
        <v>77</v>
      </c>
      <c r="C10" s="124" t="s">
        <v>93</v>
      </c>
      <c r="D10" s="124" t="s">
        <v>94</v>
      </c>
      <c r="E10" s="124" t="s">
        <v>95</v>
      </c>
      <c r="F10" s="124" t="s">
        <v>80</v>
      </c>
      <c r="G10" s="124" t="s">
        <v>28</v>
      </c>
      <c r="H10" s="125" t="s">
        <v>96</v>
      </c>
      <c r="I10" s="88" t="s">
        <v>9</v>
      </c>
      <c r="J10" s="127"/>
    </row>
    <row r="11" spans="1:10" s="52" customFormat="1" ht="17.25" customHeight="1">
      <c r="A11" s="74"/>
      <c r="B11" s="55" t="s">
        <v>97</v>
      </c>
      <c r="C11" s="55" t="s">
        <v>86</v>
      </c>
      <c r="D11" s="55" t="s">
        <v>98</v>
      </c>
      <c r="E11" s="55" t="s">
        <v>88</v>
      </c>
      <c r="F11" s="55" t="s">
        <v>99</v>
      </c>
      <c r="G11" s="55"/>
      <c r="H11" s="54"/>
      <c r="I11" s="134"/>
      <c r="J11" s="127"/>
    </row>
    <row r="12" spans="1:10" s="52" customFormat="1" ht="16.5" customHeight="1">
      <c r="A12" s="144" t="s">
        <v>5</v>
      </c>
      <c r="B12" s="75" t="s">
        <v>7</v>
      </c>
      <c r="C12" s="47"/>
      <c r="D12" s="47"/>
      <c r="E12" s="47"/>
      <c r="F12" s="47"/>
      <c r="G12" s="47"/>
      <c r="H12" s="44"/>
      <c r="I12" s="134"/>
      <c r="J12" s="127"/>
    </row>
    <row r="13" spans="1:10" s="52" customFormat="1" ht="28.5" customHeight="1">
      <c r="A13" s="144" t="s">
        <v>10</v>
      </c>
      <c r="B13" s="111" t="s">
        <v>109</v>
      </c>
      <c r="C13" s="47"/>
      <c r="D13" s="47"/>
      <c r="E13" s="47"/>
      <c r="F13" s="146">
        <v>8001</v>
      </c>
      <c r="G13" s="47"/>
      <c r="H13" s="44"/>
      <c r="I13" s="134">
        <f>SUM(D13:H13)</f>
        <v>8001</v>
      </c>
      <c r="J13" s="127"/>
    </row>
    <row r="14" spans="1:11" ht="16.5" customHeight="1">
      <c r="A14" s="144" t="s">
        <v>11</v>
      </c>
      <c r="B14" s="109" t="s">
        <v>117</v>
      </c>
      <c r="C14" s="135">
        <v>1</v>
      </c>
      <c r="D14" s="135">
        <v>3134923</v>
      </c>
      <c r="E14" s="135">
        <v>794126</v>
      </c>
      <c r="F14" s="135">
        <v>992574</v>
      </c>
      <c r="G14" s="136"/>
      <c r="H14" s="137"/>
      <c r="I14" s="134">
        <f aca="true" t="shared" si="0" ref="I14:I19">SUM(D14:H14)</f>
        <v>4921623</v>
      </c>
      <c r="J14" s="128"/>
      <c r="K14" s="65"/>
    </row>
    <row r="15" spans="1:11" ht="16.5" customHeight="1">
      <c r="A15" s="144"/>
      <c r="B15" s="109" t="s">
        <v>813</v>
      </c>
      <c r="C15" s="135">
        <v>1</v>
      </c>
      <c r="D15" s="135">
        <v>2565265</v>
      </c>
      <c r="E15" s="135">
        <v>397615</v>
      </c>
      <c r="F15" s="135">
        <v>111356</v>
      </c>
      <c r="G15" s="136"/>
      <c r="H15" s="137"/>
      <c r="I15" s="134">
        <f t="shared" si="0"/>
        <v>3074236</v>
      </c>
      <c r="J15" s="128"/>
      <c r="K15" s="65"/>
    </row>
    <row r="16" spans="1:10" ht="16.5" customHeight="1">
      <c r="A16" s="144" t="s">
        <v>12</v>
      </c>
      <c r="B16" s="109" t="s">
        <v>118</v>
      </c>
      <c r="C16" s="136">
        <v>1</v>
      </c>
      <c r="D16" s="135">
        <v>678824</v>
      </c>
      <c r="E16" s="135">
        <v>105218</v>
      </c>
      <c r="F16" s="135">
        <v>7134254</v>
      </c>
      <c r="G16" s="136"/>
      <c r="H16" s="137"/>
      <c r="I16" s="134">
        <f t="shared" si="0"/>
        <v>7918296</v>
      </c>
      <c r="J16" s="128"/>
    </row>
    <row r="17" spans="1:10" ht="16.5" customHeight="1">
      <c r="A17" s="144" t="s">
        <v>13</v>
      </c>
      <c r="B17" s="109" t="s">
        <v>119</v>
      </c>
      <c r="C17" s="135">
        <v>2</v>
      </c>
      <c r="D17" s="135">
        <v>9887674</v>
      </c>
      <c r="E17" s="135">
        <v>1532588</v>
      </c>
      <c r="F17" s="135">
        <v>150000</v>
      </c>
      <c r="G17" s="136"/>
      <c r="H17" s="137"/>
      <c r="I17" s="134">
        <f t="shared" si="0"/>
        <v>11570262</v>
      </c>
      <c r="J17" s="129"/>
    </row>
    <row r="18" spans="1:10" ht="16.5" customHeight="1">
      <c r="A18" s="144" t="s">
        <v>15</v>
      </c>
      <c r="B18" s="109" t="s">
        <v>120</v>
      </c>
      <c r="C18" s="139">
        <v>1</v>
      </c>
      <c r="D18" s="135">
        <v>1192512</v>
      </c>
      <c r="E18" s="135">
        <v>106845</v>
      </c>
      <c r="F18" s="135">
        <v>50000</v>
      </c>
      <c r="G18" s="135"/>
      <c r="H18" s="140"/>
      <c r="I18" s="134">
        <f t="shared" si="0"/>
        <v>1349357</v>
      </c>
      <c r="J18" s="128"/>
    </row>
    <row r="19" spans="1:10" ht="16.5" customHeight="1">
      <c r="A19" s="144" t="s">
        <v>17</v>
      </c>
      <c r="B19" s="76" t="s">
        <v>66</v>
      </c>
      <c r="C19" s="141">
        <f>SUM(C14:C18)</f>
        <v>6</v>
      </c>
      <c r="D19" s="141">
        <f>SUM(D13:D18)</f>
        <v>17459198</v>
      </c>
      <c r="E19" s="141">
        <f>SUM(E13:E18)</f>
        <v>2936392</v>
      </c>
      <c r="F19" s="141">
        <f>SUM(F13:F18)</f>
        <v>8446185</v>
      </c>
      <c r="G19" s="141">
        <f>SUM(G13:G18)</f>
        <v>0</v>
      </c>
      <c r="H19" s="141">
        <f>SUM(H13:H18)</f>
        <v>0</v>
      </c>
      <c r="I19" s="134">
        <f t="shared" si="0"/>
        <v>28841775</v>
      </c>
      <c r="J19" s="130"/>
    </row>
    <row r="20" spans="1:10" ht="16.5" customHeight="1">
      <c r="A20" s="144" t="s">
        <v>19</v>
      </c>
      <c r="B20" s="77"/>
      <c r="C20" s="143"/>
      <c r="D20" s="143"/>
      <c r="E20" s="143"/>
      <c r="F20" s="143"/>
      <c r="G20" s="143"/>
      <c r="H20" s="143"/>
      <c r="I20" s="138">
        <f aca="true" t="shared" si="1" ref="I20:I25">SUM(D20:H20)</f>
        <v>0</v>
      </c>
      <c r="J20" s="129"/>
    </row>
    <row r="21" spans="1:10" ht="16.5" customHeight="1">
      <c r="A21" s="144" t="s">
        <v>20</v>
      </c>
      <c r="B21" s="75" t="s">
        <v>8</v>
      </c>
      <c r="C21" s="135"/>
      <c r="D21" s="135"/>
      <c r="E21" s="135"/>
      <c r="F21" s="135"/>
      <c r="G21" s="135"/>
      <c r="H21" s="140"/>
      <c r="I21" s="138">
        <f t="shared" si="1"/>
        <v>0</v>
      </c>
      <c r="J21" s="129"/>
    </row>
    <row r="22" spans="1:10" ht="16.5" customHeight="1">
      <c r="A22" s="144" t="s">
        <v>22</v>
      </c>
      <c r="B22" s="109" t="s">
        <v>121</v>
      </c>
      <c r="C22" s="139">
        <v>18</v>
      </c>
      <c r="D22" s="135">
        <v>52148596</v>
      </c>
      <c r="E22" s="135">
        <v>8211943</v>
      </c>
      <c r="F22" s="135">
        <v>45789543</v>
      </c>
      <c r="G22" s="135">
        <v>99990</v>
      </c>
      <c r="H22" s="140">
        <v>5782842</v>
      </c>
      <c r="I22" s="138">
        <f t="shared" si="1"/>
        <v>112032914</v>
      </c>
      <c r="J22" s="128"/>
    </row>
    <row r="23" spans="1:10" ht="16.5" customHeight="1">
      <c r="A23" s="144" t="s">
        <v>23</v>
      </c>
      <c r="B23" s="109" t="s">
        <v>122</v>
      </c>
      <c r="C23" s="139">
        <v>9</v>
      </c>
      <c r="D23" s="135">
        <v>52901337</v>
      </c>
      <c r="E23" s="135">
        <v>8476337</v>
      </c>
      <c r="F23" s="135">
        <v>38894326</v>
      </c>
      <c r="G23" s="135"/>
      <c r="H23" s="140">
        <v>799250</v>
      </c>
      <c r="I23" s="138">
        <f t="shared" si="1"/>
        <v>101071250</v>
      </c>
      <c r="J23" s="128"/>
    </row>
    <row r="24" spans="1:10" ht="16.5" customHeight="1">
      <c r="A24" s="144" t="s">
        <v>37</v>
      </c>
      <c r="B24" s="76" t="s">
        <v>66</v>
      </c>
      <c r="C24" s="141">
        <f aca="true" t="shared" si="2" ref="C24:H24">SUM(C22:C23)</f>
        <v>27</v>
      </c>
      <c r="D24" s="141">
        <f t="shared" si="2"/>
        <v>105049933</v>
      </c>
      <c r="E24" s="141">
        <f t="shared" si="2"/>
        <v>16688280</v>
      </c>
      <c r="F24" s="141">
        <f t="shared" si="2"/>
        <v>84683869</v>
      </c>
      <c r="G24" s="141">
        <f t="shared" si="2"/>
        <v>99990</v>
      </c>
      <c r="H24" s="142">
        <f t="shared" si="2"/>
        <v>6582092</v>
      </c>
      <c r="I24" s="418">
        <f t="shared" si="1"/>
        <v>213104164</v>
      </c>
      <c r="J24" s="131"/>
    </row>
    <row r="25" spans="1:10" s="52" customFormat="1" ht="16.5" customHeight="1">
      <c r="A25" s="144" t="s">
        <v>38</v>
      </c>
      <c r="B25" s="76" t="s">
        <v>67</v>
      </c>
      <c r="C25" s="141">
        <f>C19+C24</f>
        <v>33</v>
      </c>
      <c r="D25" s="141">
        <f>SUM(D19,D24)</f>
        <v>122509131</v>
      </c>
      <c r="E25" s="141">
        <f>SUM(E19,E24)</f>
        <v>19624672</v>
      </c>
      <c r="F25" s="141">
        <f>SUM(F19,F24)</f>
        <v>93130054</v>
      </c>
      <c r="G25" s="141">
        <f>SUM(G19,G24)</f>
        <v>99990</v>
      </c>
      <c r="H25" s="142">
        <f>SUM(H19,H24)</f>
        <v>6582092</v>
      </c>
      <c r="I25" s="418">
        <f t="shared" si="1"/>
        <v>241945939</v>
      </c>
      <c r="J25" s="132"/>
    </row>
    <row r="26" ht="12.75">
      <c r="F26" s="65"/>
    </row>
    <row r="28" ht="15.75">
      <c r="B28" s="123" t="s">
        <v>36</v>
      </c>
    </row>
    <row r="29" spans="1:7" ht="22.5">
      <c r="A29" s="120" t="s">
        <v>116</v>
      </c>
      <c r="B29" s="88" t="s">
        <v>0</v>
      </c>
      <c r="C29" s="89" t="s">
        <v>1</v>
      </c>
      <c r="D29" s="147" t="s">
        <v>2</v>
      </c>
      <c r="E29" s="88" t="s">
        <v>3</v>
      </c>
      <c r="F29" s="152" t="s">
        <v>4</v>
      </c>
      <c r="G29" s="88" t="s">
        <v>29</v>
      </c>
    </row>
    <row r="30" spans="1:7" ht="25.5">
      <c r="A30" s="87"/>
      <c r="B30" s="88"/>
      <c r="C30" s="90" t="s">
        <v>16</v>
      </c>
      <c r="D30" s="148" t="s">
        <v>107</v>
      </c>
      <c r="E30" s="108" t="s">
        <v>108</v>
      </c>
      <c r="F30" s="154" t="s">
        <v>123</v>
      </c>
      <c r="G30" s="88" t="s">
        <v>9</v>
      </c>
    </row>
    <row r="31" spans="1:7" ht="12.75">
      <c r="A31" s="92"/>
      <c r="B31" s="93" t="s">
        <v>104</v>
      </c>
      <c r="C31" s="88"/>
      <c r="D31" s="147"/>
      <c r="E31" s="88"/>
      <c r="F31" s="87"/>
      <c r="G31" s="88"/>
    </row>
    <row r="32" spans="1:7" ht="12.75">
      <c r="A32" s="94" t="s">
        <v>5</v>
      </c>
      <c r="B32" s="95" t="s">
        <v>7</v>
      </c>
      <c r="C32" s="88"/>
      <c r="D32" s="147"/>
      <c r="E32" s="88"/>
      <c r="F32" s="87"/>
      <c r="G32" s="88"/>
    </row>
    <row r="33" spans="1:7" ht="12.75">
      <c r="A33" s="94" t="s">
        <v>10</v>
      </c>
      <c r="B33" s="109" t="s">
        <v>120</v>
      </c>
      <c r="C33" s="118">
        <v>1368790</v>
      </c>
      <c r="D33" s="149"/>
      <c r="E33" s="118"/>
      <c r="F33" s="87"/>
      <c r="G33" s="155">
        <f>SUM(C33:F33)</f>
        <v>1368790</v>
      </c>
    </row>
    <row r="34" spans="1:7" ht="12.75">
      <c r="A34" s="94" t="s">
        <v>11</v>
      </c>
      <c r="B34" s="109" t="s">
        <v>117</v>
      </c>
      <c r="C34" s="118">
        <v>1840</v>
      </c>
      <c r="D34" s="149"/>
      <c r="E34" s="118"/>
      <c r="F34" s="87"/>
      <c r="G34" s="155">
        <f aca="true" t="shared" si="3" ref="G34:G46">SUM(C34:F34)</f>
        <v>1840</v>
      </c>
    </row>
    <row r="35" spans="1:7" ht="12.75">
      <c r="A35" s="94"/>
      <c r="B35" s="109" t="s">
        <v>813</v>
      </c>
      <c r="C35" s="118">
        <v>1840</v>
      </c>
      <c r="D35" s="149"/>
      <c r="E35" s="118"/>
      <c r="F35" s="87"/>
      <c r="G35" s="155"/>
    </row>
    <row r="36" spans="1:7" ht="12.75">
      <c r="A36" s="94" t="s">
        <v>12</v>
      </c>
      <c r="B36" s="109" t="s">
        <v>118</v>
      </c>
      <c r="C36" s="118">
        <v>6091390</v>
      </c>
      <c r="D36" s="149"/>
      <c r="E36" s="118"/>
      <c r="F36" s="87"/>
      <c r="G36" s="155">
        <f t="shared" si="3"/>
        <v>6091390</v>
      </c>
    </row>
    <row r="37" spans="1:7" ht="12.75">
      <c r="A37" s="94" t="s">
        <v>13</v>
      </c>
      <c r="B37" s="109" t="s">
        <v>119</v>
      </c>
      <c r="C37" s="118">
        <v>52675</v>
      </c>
      <c r="D37" s="149"/>
      <c r="E37" s="118"/>
      <c r="F37" s="87"/>
      <c r="G37" s="155">
        <f t="shared" si="3"/>
        <v>52675</v>
      </c>
    </row>
    <row r="38" spans="1:7" ht="25.5">
      <c r="A38" s="94" t="s">
        <v>15</v>
      </c>
      <c r="B38" s="115" t="s">
        <v>105</v>
      </c>
      <c r="C38" s="116"/>
      <c r="D38" s="150"/>
      <c r="E38" s="116"/>
      <c r="F38" s="87"/>
      <c r="G38" s="155">
        <f t="shared" si="3"/>
        <v>0</v>
      </c>
    </row>
    <row r="39" spans="1:7" ht="12.75">
      <c r="A39" s="94" t="s">
        <v>17</v>
      </c>
      <c r="B39" s="98" t="s">
        <v>66</v>
      </c>
      <c r="C39" s="117">
        <f>SUM(C33:C38)</f>
        <v>7516535</v>
      </c>
      <c r="D39" s="151">
        <f>SUM(D38:D38)</f>
        <v>0</v>
      </c>
      <c r="E39" s="117">
        <f>SUM(E38:E38)</f>
        <v>0</v>
      </c>
      <c r="F39" s="87"/>
      <c r="G39" s="155">
        <f t="shared" si="3"/>
        <v>7516535</v>
      </c>
    </row>
    <row r="40" spans="1:7" ht="12.75">
      <c r="A40" s="94" t="s">
        <v>19</v>
      </c>
      <c r="E40" s="87"/>
      <c r="F40" s="87"/>
      <c r="G40" s="155">
        <f t="shared" si="3"/>
        <v>0</v>
      </c>
    </row>
    <row r="41" spans="1:7" ht="15.75">
      <c r="A41" s="94" t="s">
        <v>20</v>
      </c>
      <c r="B41" s="75" t="s">
        <v>8</v>
      </c>
      <c r="C41" s="135"/>
      <c r="D41" s="140"/>
      <c r="E41" s="153"/>
      <c r="F41" s="87"/>
      <c r="G41" s="155">
        <f t="shared" si="3"/>
        <v>0</v>
      </c>
    </row>
    <row r="42" spans="1:7" ht="12.75">
      <c r="A42" s="94" t="s">
        <v>22</v>
      </c>
      <c r="B42" s="109" t="s">
        <v>121</v>
      </c>
      <c r="C42" s="135">
        <v>35581235</v>
      </c>
      <c r="D42" s="140"/>
      <c r="E42" s="153"/>
      <c r="F42" s="156"/>
      <c r="G42" s="155">
        <f t="shared" si="3"/>
        <v>35581235</v>
      </c>
    </row>
    <row r="43" spans="1:7" ht="12.75">
      <c r="A43" s="94" t="s">
        <v>23</v>
      </c>
      <c r="B43" s="109" t="s">
        <v>122</v>
      </c>
      <c r="C43" s="135">
        <v>31213650</v>
      </c>
      <c r="D43" s="140"/>
      <c r="E43" s="153"/>
      <c r="F43" s="87"/>
      <c r="G43" s="155">
        <f t="shared" si="3"/>
        <v>31213650</v>
      </c>
    </row>
    <row r="44" spans="1:7" ht="25.5">
      <c r="A44" s="94" t="s">
        <v>37</v>
      </c>
      <c r="B44" s="115" t="s">
        <v>105</v>
      </c>
      <c r="C44" s="135"/>
      <c r="D44" s="140">
        <v>6118977</v>
      </c>
      <c r="E44" s="153">
        <v>163545582</v>
      </c>
      <c r="F44" s="87"/>
      <c r="G44" s="155">
        <f t="shared" si="3"/>
        <v>169664559</v>
      </c>
    </row>
    <row r="45" spans="1:7" ht="15.75">
      <c r="A45" s="94" t="s">
        <v>38</v>
      </c>
      <c r="B45" s="76" t="s">
        <v>66</v>
      </c>
      <c r="C45" s="141">
        <f>SUM(C42:C44)</f>
        <v>66794885</v>
      </c>
      <c r="D45" s="141">
        <f>SUM(D42:D44)</f>
        <v>6118977</v>
      </c>
      <c r="E45" s="141">
        <f>SUM(E42:E44)</f>
        <v>163545582</v>
      </c>
      <c r="F45" s="141">
        <f>SUM(F42:F44)</f>
        <v>0</v>
      </c>
      <c r="G45" s="141">
        <f>SUM(G42:G44)</f>
        <v>236459444</v>
      </c>
    </row>
    <row r="46" spans="1:7" ht="15.75">
      <c r="A46" s="94" t="s">
        <v>39</v>
      </c>
      <c r="B46" s="76" t="s">
        <v>67</v>
      </c>
      <c r="C46" s="141">
        <f>C39+C45</f>
        <v>74311420</v>
      </c>
      <c r="D46" s="142">
        <f>SUM(D39,D45)</f>
        <v>6118977</v>
      </c>
      <c r="E46" s="100">
        <f>SUM(E39,E45)</f>
        <v>163545582</v>
      </c>
      <c r="F46" s="100">
        <f>SUM(F39,F45)</f>
        <v>0</v>
      </c>
      <c r="G46" s="155">
        <f t="shared" si="3"/>
        <v>243975979</v>
      </c>
    </row>
  </sheetData>
  <sheetProtection/>
  <mergeCells count="2">
    <mergeCell ref="B4:I4"/>
    <mergeCell ref="A2:I2"/>
  </mergeCells>
  <printOptions/>
  <pageMargins left="0.7875" right="0.7875" top="0.7875" bottom="0.7875" header="0.5" footer="0.5"/>
  <pageSetup cellComments="asDisplayed" firstPageNumber="1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302" customWidth="1"/>
    <col min="2" max="2" width="66.28125" style="302" customWidth="1"/>
    <col min="3" max="3" width="21.28125" style="302" customWidth="1"/>
    <col min="4" max="16384" width="9.140625" style="302" customWidth="1"/>
  </cols>
  <sheetData>
    <row r="1" spans="1:15" ht="12.75">
      <c r="A1" s="589"/>
      <c r="B1" s="589"/>
      <c r="C1" s="589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4" ht="15">
      <c r="B4" s="563" t="s">
        <v>677</v>
      </c>
    </row>
    <row r="5" spans="1:3" ht="21.75" customHeight="1">
      <c r="A5" s="588" t="s">
        <v>676</v>
      </c>
      <c r="B5" s="588"/>
      <c r="C5" s="588"/>
    </row>
    <row r="6" spans="1:3" ht="22.5" customHeight="1">
      <c r="A6" s="303"/>
      <c r="B6" s="303"/>
      <c r="C6" s="305" t="s">
        <v>666</v>
      </c>
    </row>
    <row r="7" spans="1:3" ht="25.5">
      <c r="A7" s="306" t="s">
        <v>116</v>
      </c>
      <c r="B7" s="307" t="s">
        <v>155</v>
      </c>
      <c r="C7" s="307" t="s">
        <v>796</v>
      </c>
    </row>
    <row r="8" spans="1:3" ht="15">
      <c r="A8" s="306" t="s">
        <v>0</v>
      </c>
      <c r="B8" s="307" t="s">
        <v>1</v>
      </c>
      <c r="C8" s="307" t="s">
        <v>2</v>
      </c>
    </row>
    <row r="9" spans="1:3" ht="15">
      <c r="A9" s="308" t="s">
        <v>5</v>
      </c>
      <c r="B9" s="309" t="s">
        <v>667</v>
      </c>
      <c r="C9" s="310">
        <v>1064314263</v>
      </c>
    </row>
    <row r="10" spans="1:3" ht="15">
      <c r="A10" s="308" t="s">
        <v>10</v>
      </c>
      <c r="B10" s="309" t="s">
        <v>668</v>
      </c>
      <c r="C10" s="310">
        <v>892501629</v>
      </c>
    </row>
    <row r="11" spans="1:3" ht="15.75">
      <c r="A11" s="308" t="s">
        <v>11</v>
      </c>
      <c r="B11" s="311" t="s">
        <v>669</v>
      </c>
      <c r="C11" s="312">
        <f>C9-C10</f>
        <v>171812634</v>
      </c>
    </row>
    <row r="12" spans="1:3" ht="15">
      <c r="A12" s="308" t="s">
        <v>12</v>
      </c>
      <c r="B12" s="309" t="s">
        <v>670</v>
      </c>
      <c r="C12" s="310">
        <v>682717797</v>
      </c>
    </row>
    <row r="13" spans="1:3" ht="15">
      <c r="A13" s="308" t="s">
        <v>13</v>
      </c>
      <c r="B13" s="309" t="s">
        <v>671</v>
      </c>
      <c r="C13" s="310">
        <v>457641744</v>
      </c>
    </row>
    <row r="14" spans="1:3" ht="15.75">
      <c r="A14" s="308" t="s">
        <v>15</v>
      </c>
      <c r="B14" s="311" t="s">
        <v>672</v>
      </c>
      <c r="C14" s="312">
        <f>C12-C13</f>
        <v>225076053</v>
      </c>
    </row>
    <row r="15" spans="1:3" ht="15.75">
      <c r="A15" s="308" t="s">
        <v>17</v>
      </c>
      <c r="B15" s="311" t="s">
        <v>673</v>
      </c>
      <c r="C15" s="312">
        <f>C11+C14</f>
        <v>396888687</v>
      </c>
    </row>
    <row r="16" spans="1:3" ht="15.75">
      <c r="A16" s="308" t="s">
        <v>19</v>
      </c>
      <c r="B16" s="311" t="s">
        <v>674</v>
      </c>
      <c r="C16" s="312">
        <f>C15</f>
        <v>396888687</v>
      </c>
    </row>
    <row r="17" spans="1:3" ht="15.75">
      <c r="A17" s="308" t="s">
        <v>20</v>
      </c>
      <c r="B17" s="311" t="s">
        <v>675</v>
      </c>
      <c r="C17" s="312">
        <f>C16</f>
        <v>396888687</v>
      </c>
    </row>
  </sheetData>
  <sheetProtection/>
  <mergeCells count="2">
    <mergeCell ref="A5:C5"/>
    <mergeCell ref="A1:C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8515625" style="0" customWidth="1"/>
    <col min="2" max="2" width="49.421875" style="0" customWidth="1"/>
    <col min="3" max="3" width="14.28125" style="0" customWidth="1"/>
    <col min="4" max="4" width="13.8515625" style="0" customWidth="1"/>
  </cols>
  <sheetData>
    <row r="1" spans="1:15" ht="38.25" customHeight="1">
      <c r="A1" s="584"/>
      <c r="B1" s="584"/>
      <c r="C1" s="584"/>
      <c r="D1" s="58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3" spans="1:4" ht="15">
      <c r="A3" s="414"/>
      <c r="B3" s="340" t="s">
        <v>677</v>
      </c>
      <c r="C3" s="414"/>
      <c r="D3" s="414"/>
    </row>
    <row r="4" spans="1:4" ht="19.5" customHeight="1">
      <c r="A4" s="590" t="s">
        <v>648</v>
      </c>
      <c r="B4" s="591"/>
      <c r="C4" s="591"/>
      <c r="D4" s="591"/>
    </row>
    <row r="5" spans="1:4" ht="19.5" customHeight="1" thickBot="1">
      <c r="A5" s="300"/>
      <c r="B5" s="313"/>
      <c r="C5" s="313"/>
      <c r="D5" s="313" t="s">
        <v>666</v>
      </c>
    </row>
    <row r="6" spans="1:4" ht="30.75" thickBot="1">
      <c r="A6" s="327" t="s">
        <v>116</v>
      </c>
      <c r="B6" s="325" t="s">
        <v>155</v>
      </c>
      <c r="C6" s="429" t="s">
        <v>580</v>
      </c>
      <c r="D6" s="326" t="s">
        <v>581</v>
      </c>
    </row>
    <row r="7" spans="1:4" ht="15">
      <c r="A7" s="328" t="s">
        <v>0</v>
      </c>
      <c r="B7" s="314" t="s">
        <v>1</v>
      </c>
      <c r="C7" s="424" t="s">
        <v>2</v>
      </c>
      <c r="D7" s="315" t="s">
        <v>3</v>
      </c>
    </row>
    <row r="8" spans="1:4" ht="15">
      <c r="A8" s="328"/>
      <c r="B8" s="316" t="s">
        <v>0</v>
      </c>
      <c r="C8" s="328"/>
      <c r="D8" s="315"/>
    </row>
    <row r="9" spans="1:4" ht="12.75">
      <c r="A9" s="329" t="s">
        <v>5</v>
      </c>
      <c r="B9" s="317" t="s">
        <v>649</v>
      </c>
      <c r="C9" s="425">
        <v>0</v>
      </c>
      <c r="D9" s="318">
        <v>0</v>
      </c>
    </row>
    <row r="10" spans="1:4" ht="12.75">
      <c r="A10" s="329" t="s">
        <v>10</v>
      </c>
      <c r="B10" s="317" t="s">
        <v>650</v>
      </c>
      <c r="C10" s="425">
        <v>10000</v>
      </c>
      <c r="D10" s="318">
        <v>0</v>
      </c>
    </row>
    <row r="11" spans="1:4" ht="12.75">
      <c r="A11" s="329" t="s">
        <v>11</v>
      </c>
      <c r="B11" s="319" t="s">
        <v>657</v>
      </c>
      <c r="C11" s="426">
        <v>10000</v>
      </c>
      <c r="D11" s="419">
        <v>0</v>
      </c>
    </row>
    <row r="12" spans="1:4" ht="12.75">
      <c r="A12" s="329" t="s">
        <v>12</v>
      </c>
      <c r="B12" s="317" t="s">
        <v>651</v>
      </c>
      <c r="C12" s="425">
        <v>5501349454</v>
      </c>
      <c r="D12" s="420">
        <v>5369190175</v>
      </c>
    </row>
    <row r="13" spans="1:4" ht="12.75">
      <c r="A13" s="329" t="s">
        <v>13</v>
      </c>
      <c r="B13" s="317" t="s">
        <v>652</v>
      </c>
      <c r="C13" s="425">
        <v>84599297</v>
      </c>
      <c r="D13" s="420">
        <v>82129361</v>
      </c>
    </row>
    <row r="14" spans="1:4" ht="12.75">
      <c r="A14" s="329" t="s">
        <v>15</v>
      </c>
      <c r="B14" s="317" t="s">
        <v>653</v>
      </c>
      <c r="C14" s="425">
        <v>0</v>
      </c>
      <c r="D14" s="420">
        <v>11280617</v>
      </c>
    </row>
    <row r="15" spans="1:4" ht="12.75">
      <c r="A15" s="329" t="s">
        <v>17</v>
      </c>
      <c r="B15" s="319" t="s">
        <v>658</v>
      </c>
      <c r="C15" s="426">
        <v>5585948751</v>
      </c>
      <c r="D15" s="419">
        <v>5462600153</v>
      </c>
    </row>
    <row r="16" spans="1:4" ht="12.75">
      <c r="A16" s="329" t="s">
        <v>19</v>
      </c>
      <c r="B16" s="317" t="s">
        <v>654</v>
      </c>
      <c r="C16" s="425">
        <v>3760000</v>
      </c>
      <c r="D16" s="420">
        <v>3760000</v>
      </c>
    </row>
    <row r="17" spans="1:4" ht="25.5">
      <c r="A17" s="329" t="s">
        <v>20</v>
      </c>
      <c r="B17" s="317" t="s">
        <v>655</v>
      </c>
      <c r="C17" s="425">
        <v>3760000</v>
      </c>
      <c r="D17" s="420">
        <v>3760000</v>
      </c>
    </row>
    <row r="18" spans="1:4" ht="12.75">
      <c r="A18" s="329" t="s">
        <v>22</v>
      </c>
      <c r="B18" s="317" t="s">
        <v>656</v>
      </c>
      <c r="C18" s="425">
        <v>10500000</v>
      </c>
      <c r="D18" s="420">
        <v>897000</v>
      </c>
    </row>
    <row r="19" spans="1:4" ht="25.5">
      <c r="A19" s="329" t="s">
        <v>23</v>
      </c>
      <c r="B19" s="319" t="s">
        <v>582</v>
      </c>
      <c r="C19" s="426">
        <v>14260000</v>
      </c>
      <c r="D19" s="419">
        <v>4657000</v>
      </c>
    </row>
    <row r="20" spans="1:4" ht="25.5">
      <c r="A20" s="329" t="s">
        <v>37</v>
      </c>
      <c r="B20" s="319" t="s">
        <v>659</v>
      </c>
      <c r="C20" s="426">
        <v>5600218751</v>
      </c>
      <c r="D20" s="419">
        <v>5467257153</v>
      </c>
    </row>
    <row r="21" spans="1:4" ht="25.5">
      <c r="A21" s="329" t="s">
        <v>38</v>
      </c>
      <c r="B21" s="321" t="s">
        <v>583</v>
      </c>
      <c r="C21" s="425">
        <v>1330465</v>
      </c>
      <c r="D21" s="420">
        <v>1152674</v>
      </c>
    </row>
    <row r="22" spans="1:4" ht="12.75">
      <c r="A22" s="329" t="s">
        <v>39</v>
      </c>
      <c r="B22" s="319" t="s">
        <v>660</v>
      </c>
      <c r="C22" s="426">
        <v>1330465</v>
      </c>
      <c r="D22" s="419">
        <v>1152674</v>
      </c>
    </row>
    <row r="23" spans="1:4" ht="25.5">
      <c r="A23" s="329" t="s">
        <v>40</v>
      </c>
      <c r="B23" s="317" t="s">
        <v>661</v>
      </c>
      <c r="C23" s="425">
        <v>1500</v>
      </c>
      <c r="D23" s="420">
        <v>1500</v>
      </c>
    </row>
    <row r="24" spans="1:4" ht="12.75">
      <c r="A24" s="329" t="s">
        <v>41</v>
      </c>
      <c r="B24" s="317" t="s">
        <v>662</v>
      </c>
      <c r="C24" s="425">
        <v>1500</v>
      </c>
      <c r="D24" s="420">
        <v>1500</v>
      </c>
    </row>
    <row r="25" spans="1:4" ht="12.75">
      <c r="A25" s="329" t="s">
        <v>42</v>
      </c>
      <c r="B25" s="322" t="s">
        <v>584</v>
      </c>
      <c r="C25" s="426">
        <v>1500</v>
      </c>
      <c r="D25" s="419">
        <v>1500</v>
      </c>
    </row>
    <row r="26" spans="1:4" ht="25.5">
      <c r="A26" s="329" t="s">
        <v>43</v>
      </c>
      <c r="B26" s="322" t="s">
        <v>585</v>
      </c>
      <c r="C26" s="426">
        <v>1331965</v>
      </c>
      <c r="D26" s="419">
        <v>1154174</v>
      </c>
    </row>
    <row r="27" spans="1:4" ht="12.75">
      <c r="A27" s="329" t="s">
        <v>44</v>
      </c>
      <c r="B27" s="321" t="s">
        <v>586</v>
      </c>
      <c r="C27" s="425">
        <v>645220</v>
      </c>
      <c r="D27" s="318">
        <v>4506270</v>
      </c>
    </row>
    <row r="28" spans="1:4" ht="25.5">
      <c r="A28" s="329" t="s">
        <v>45</v>
      </c>
      <c r="B28" s="321" t="s">
        <v>587</v>
      </c>
      <c r="C28" s="425">
        <v>11724260</v>
      </c>
      <c r="D28" s="318">
        <v>888465</v>
      </c>
    </row>
    <row r="29" spans="1:4" ht="25.5">
      <c r="A29" s="329" t="s">
        <v>46</v>
      </c>
      <c r="B29" s="322" t="s">
        <v>588</v>
      </c>
      <c r="C29" s="426">
        <v>12369480</v>
      </c>
      <c r="D29" s="320">
        <f>D27+D28</f>
        <v>5394735</v>
      </c>
    </row>
    <row r="30" spans="1:4" ht="12.75">
      <c r="A30" s="329" t="s">
        <v>47</v>
      </c>
      <c r="B30" s="321" t="s">
        <v>589</v>
      </c>
      <c r="C30" s="425">
        <v>100064330</v>
      </c>
      <c r="D30" s="318">
        <v>239210178</v>
      </c>
    </row>
    <row r="31" spans="1:4" ht="12.75">
      <c r="A31" s="329" t="s">
        <v>48</v>
      </c>
      <c r="B31" s="321" t="s">
        <v>590</v>
      </c>
      <c r="C31" s="425">
        <v>135383532</v>
      </c>
      <c r="D31" s="318">
        <v>153618484</v>
      </c>
    </row>
    <row r="32" spans="1:4" ht="12.75">
      <c r="A32" s="329" t="s">
        <v>49</v>
      </c>
      <c r="B32" s="322" t="s">
        <v>591</v>
      </c>
      <c r="C32" s="426">
        <v>235447862</v>
      </c>
      <c r="D32" s="320">
        <f>D30+D31</f>
        <v>392828662</v>
      </c>
    </row>
    <row r="33" spans="1:4" ht="12.75">
      <c r="A33" s="329" t="s">
        <v>50</v>
      </c>
      <c r="B33" s="322" t="s">
        <v>592</v>
      </c>
      <c r="C33" s="426">
        <v>247817342</v>
      </c>
      <c r="D33" s="320">
        <f>D29+D32</f>
        <v>398223397</v>
      </c>
    </row>
    <row r="34" spans="1:4" ht="38.25">
      <c r="A34" s="329" t="s">
        <v>51</v>
      </c>
      <c r="B34" s="321" t="s">
        <v>593</v>
      </c>
      <c r="C34" s="425">
        <v>13904341</v>
      </c>
      <c r="D34" s="318">
        <v>0</v>
      </c>
    </row>
    <row r="35" spans="1:4" ht="25.5">
      <c r="A35" s="329" t="s">
        <v>52</v>
      </c>
      <c r="B35" s="321" t="s">
        <v>594</v>
      </c>
      <c r="C35" s="425">
        <v>16194615</v>
      </c>
      <c r="D35" s="318">
        <v>1937911</v>
      </c>
    </row>
    <row r="36" spans="1:4" ht="25.5">
      <c r="A36" s="329" t="s">
        <v>53</v>
      </c>
      <c r="B36" s="321" t="s">
        <v>595</v>
      </c>
      <c r="C36" s="425">
        <v>4222811</v>
      </c>
      <c r="D36" s="318">
        <v>1306272</v>
      </c>
    </row>
    <row r="37" spans="1:4" ht="25.5">
      <c r="A37" s="329" t="s">
        <v>54</v>
      </c>
      <c r="B37" s="321" t="s">
        <v>596</v>
      </c>
      <c r="C37" s="425">
        <v>10979470</v>
      </c>
      <c r="D37" s="318">
        <v>127797</v>
      </c>
    </row>
    <row r="38" spans="1:4" ht="25.5">
      <c r="A38" s="329" t="s">
        <v>55</v>
      </c>
      <c r="B38" s="321" t="s">
        <v>597</v>
      </c>
      <c r="C38" s="425">
        <v>992334</v>
      </c>
      <c r="D38" s="318">
        <v>503842</v>
      </c>
    </row>
    <row r="39" spans="1:4" ht="25.5">
      <c r="A39" s="329" t="s">
        <v>56</v>
      </c>
      <c r="B39" s="321" t="s">
        <v>598</v>
      </c>
      <c r="C39" s="425">
        <v>1581526</v>
      </c>
      <c r="D39" s="318">
        <v>1043123</v>
      </c>
    </row>
    <row r="40" spans="1:4" ht="38.25">
      <c r="A40" s="329" t="s">
        <v>57</v>
      </c>
      <c r="B40" s="321" t="s">
        <v>599</v>
      </c>
      <c r="C40" s="425">
        <v>1129162</v>
      </c>
      <c r="D40" s="318">
        <v>575757</v>
      </c>
    </row>
    <row r="41" spans="1:4" ht="25.5">
      <c r="A41" s="329" t="s">
        <v>58</v>
      </c>
      <c r="B41" s="321" t="s">
        <v>600</v>
      </c>
      <c r="C41" s="425">
        <v>39685</v>
      </c>
      <c r="D41" s="318">
        <v>0</v>
      </c>
    </row>
    <row r="42" spans="1:4" ht="25.5">
      <c r="A42" s="329" t="s">
        <v>59</v>
      </c>
      <c r="B42" s="321" t="s">
        <v>601</v>
      </c>
      <c r="C42" s="425">
        <v>144398</v>
      </c>
      <c r="D42" s="318">
        <v>247637</v>
      </c>
    </row>
    <row r="43" spans="1:4" ht="25.5">
      <c r="A43" s="329" t="s">
        <v>60</v>
      </c>
      <c r="B43" s="321" t="s">
        <v>602</v>
      </c>
      <c r="C43" s="425">
        <v>268281</v>
      </c>
      <c r="D43" s="318">
        <v>154564</v>
      </c>
    </row>
    <row r="44" spans="1:4" ht="25.5">
      <c r="A44" s="329" t="s">
        <v>61</v>
      </c>
      <c r="B44" s="321" t="s">
        <v>603</v>
      </c>
      <c r="C44" s="425">
        <v>0</v>
      </c>
      <c r="D44" s="318">
        <v>65165</v>
      </c>
    </row>
    <row r="45" spans="1:4" ht="38.25">
      <c r="A45" s="329" t="s">
        <v>62</v>
      </c>
      <c r="B45" s="321" t="s">
        <v>604</v>
      </c>
      <c r="C45" s="425">
        <v>6000</v>
      </c>
      <c r="D45" s="318">
        <v>2006000</v>
      </c>
    </row>
    <row r="46" spans="1:4" ht="38.25">
      <c r="A46" s="329" t="s">
        <v>63</v>
      </c>
      <c r="B46" s="321" t="s">
        <v>605</v>
      </c>
      <c r="C46" s="425">
        <v>6000</v>
      </c>
      <c r="D46" s="318">
        <v>2006000</v>
      </c>
    </row>
    <row r="47" spans="1:4" ht="38.25">
      <c r="A47" s="329" t="s">
        <v>64</v>
      </c>
      <c r="B47" s="321" t="s">
        <v>606</v>
      </c>
      <c r="C47" s="425">
        <v>6967422</v>
      </c>
      <c r="D47" s="318">
        <v>12352898</v>
      </c>
    </row>
    <row r="48" spans="1:4" ht="38.25">
      <c r="A48" s="329" t="s">
        <v>299</v>
      </c>
      <c r="B48" s="321" t="s">
        <v>607</v>
      </c>
      <c r="C48" s="425">
        <v>3982339</v>
      </c>
      <c r="D48" s="318">
        <v>9521815</v>
      </c>
    </row>
    <row r="49" spans="1:4" ht="25.5">
      <c r="A49" s="329" t="s">
        <v>300</v>
      </c>
      <c r="B49" s="322" t="s">
        <v>608</v>
      </c>
      <c r="C49" s="426">
        <v>38653904</v>
      </c>
      <c r="D49" s="320">
        <v>17339932</v>
      </c>
    </row>
    <row r="50" spans="1:4" ht="25.5">
      <c r="A50" s="329" t="s">
        <v>302</v>
      </c>
      <c r="B50" s="321" t="s">
        <v>609</v>
      </c>
      <c r="C50" s="425">
        <v>33411467</v>
      </c>
      <c r="D50" s="318">
        <v>38709686</v>
      </c>
    </row>
    <row r="51" spans="1:4" ht="25.5">
      <c r="A51" s="329" t="s">
        <v>304</v>
      </c>
      <c r="B51" s="321" t="s">
        <v>610</v>
      </c>
      <c r="C51" s="425">
        <v>49000</v>
      </c>
      <c r="D51" s="318">
        <v>17210</v>
      </c>
    </row>
    <row r="52" spans="1:4" ht="25.5">
      <c r="A52" s="329" t="s">
        <v>306</v>
      </c>
      <c r="B52" s="321" t="s">
        <v>611</v>
      </c>
      <c r="C52" s="425">
        <v>32565467</v>
      </c>
      <c r="D52" s="318">
        <v>37968076</v>
      </c>
    </row>
    <row r="53" spans="1:4" ht="25.5">
      <c r="A53" s="329" t="s">
        <v>308</v>
      </c>
      <c r="B53" s="321" t="s">
        <v>612</v>
      </c>
      <c r="C53" s="425">
        <v>797000</v>
      </c>
      <c r="D53" s="318">
        <v>724400</v>
      </c>
    </row>
    <row r="54" spans="1:4" ht="38.25">
      <c r="A54" s="329" t="s">
        <v>310</v>
      </c>
      <c r="B54" s="321" t="s">
        <v>613</v>
      </c>
      <c r="C54" s="425">
        <v>22272700</v>
      </c>
      <c r="D54" s="318">
        <v>14023600</v>
      </c>
    </row>
    <row r="55" spans="1:4" ht="51">
      <c r="A55" s="329" t="s">
        <v>312</v>
      </c>
      <c r="B55" s="321" t="s">
        <v>614</v>
      </c>
      <c r="C55" s="425">
        <v>22272700</v>
      </c>
      <c r="D55" s="318">
        <v>14023600</v>
      </c>
    </row>
    <row r="56" spans="1:4" ht="25.5">
      <c r="A56" s="329" t="s">
        <v>314</v>
      </c>
      <c r="B56" s="322" t="s">
        <v>615</v>
      </c>
      <c r="C56" s="426">
        <v>55684167</v>
      </c>
      <c r="D56" s="320">
        <v>52733286</v>
      </c>
    </row>
    <row r="57" spans="1:4" ht="12.75">
      <c r="A57" s="329" t="s">
        <v>316</v>
      </c>
      <c r="B57" s="321" t="s">
        <v>616</v>
      </c>
      <c r="C57" s="425">
        <v>3506809</v>
      </c>
      <c r="D57" s="318">
        <v>22101091</v>
      </c>
    </row>
    <row r="58" spans="1:4" ht="25.5">
      <c r="A58" s="329" t="s">
        <v>318</v>
      </c>
      <c r="B58" s="321" t="s">
        <v>617</v>
      </c>
      <c r="C58" s="425">
        <v>1999488</v>
      </c>
      <c r="D58" s="318">
        <v>21790825</v>
      </c>
    </row>
    <row r="59" spans="1:4" ht="12.75">
      <c r="A59" s="329" t="s">
        <v>320</v>
      </c>
      <c r="B59" s="321" t="s">
        <v>618</v>
      </c>
      <c r="C59" s="425">
        <v>1507321</v>
      </c>
      <c r="D59" s="318">
        <v>143663</v>
      </c>
    </row>
    <row r="60" spans="1:4" ht="12.75">
      <c r="A60" s="329" t="s">
        <v>322</v>
      </c>
      <c r="B60" s="321" t="s">
        <v>619</v>
      </c>
      <c r="C60" s="425">
        <v>600000</v>
      </c>
      <c r="D60" s="318">
        <v>500000</v>
      </c>
    </row>
    <row r="61" spans="1:4" ht="25.5">
      <c r="A61" s="329" t="s">
        <v>324</v>
      </c>
      <c r="B61" s="322" t="s">
        <v>620</v>
      </c>
      <c r="C61" s="426">
        <v>4106809</v>
      </c>
      <c r="D61" s="320">
        <v>22601091</v>
      </c>
    </row>
    <row r="62" spans="1:4" ht="12.75">
      <c r="A62" s="329" t="s">
        <v>326</v>
      </c>
      <c r="B62" s="322" t="s">
        <v>621</v>
      </c>
      <c r="C62" s="426">
        <v>98444880</v>
      </c>
      <c r="D62" s="320">
        <v>92674309</v>
      </c>
    </row>
    <row r="63" spans="1:4" ht="25.5">
      <c r="A63" s="329" t="s">
        <v>328</v>
      </c>
      <c r="B63" s="321" t="s">
        <v>622</v>
      </c>
      <c r="C63" s="425">
        <v>15543384</v>
      </c>
      <c r="D63" s="318">
        <v>22080244</v>
      </c>
    </row>
    <row r="64" spans="1:4" ht="25.5">
      <c r="A64" s="329" t="s">
        <v>330</v>
      </c>
      <c r="B64" s="321" t="s">
        <v>623</v>
      </c>
      <c r="C64" s="425">
        <v>539862</v>
      </c>
      <c r="D64" s="318">
        <v>0</v>
      </c>
    </row>
    <row r="65" spans="1:4" ht="25.5">
      <c r="A65" s="329" t="s">
        <v>332</v>
      </c>
      <c r="B65" s="322" t="s">
        <v>624</v>
      </c>
      <c r="C65" s="426">
        <v>16083246</v>
      </c>
      <c r="D65" s="320">
        <v>22080244</v>
      </c>
    </row>
    <row r="66" spans="1:4" ht="12.75">
      <c r="A66" s="329" t="s">
        <v>334</v>
      </c>
      <c r="B66" s="321" t="s">
        <v>625</v>
      </c>
      <c r="C66" s="425">
        <v>-14152390</v>
      </c>
      <c r="D66" s="318">
        <v>-18839128</v>
      </c>
    </row>
    <row r="67" spans="1:4" ht="25.5">
      <c r="A67" s="329" t="s">
        <v>336</v>
      </c>
      <c r="B67" s="322" t="s">
        <v>626</v>
      </c>
      <c r="C67" s="426">
        <v>-14152390</v>
      </c>
      <c r="D67" s="320">
        <v>-18839128</v>
      </c>
    </row>
    <row r="68" spans="1:4" ht="26.25" thickBot="1">
      <c r="A68" s="421" t="s">
        <v>338</v>
      </c>
      <c r="B68" s="422" t="s">
        <v>627</v>
      </c>
      <c r="C68" s="427">
        <v>1930856</v>
      </c>
      <c r="D68" s="423">
        <v>3241116</v>
      </c>
    </row>
    <row r="69" spans="1:4" ht="15.75" thickBot="1">
      <c r="A69" s="330" t="s">
        <v>340</v>
      </c>
      <c r="B69" s="323" t="s">
        <v>628</v>
      </c>
      <c r="C69" s="428">
        <v>5949743794</v>
      </c>
      <c r="D69" s="324">
        <v>5962550149</v>
      </c>
    </row>
    <row r="70" spans="1:4" ht="12.75">
      <c r="A70" s="329" t="s">
        <v>342</v>
      </c>
      <c r="B70" s="321" t="s">
        <v>629</v>
      </c>
      <c r="C70" s="425">
        <v>7625522278</v>
      </c>
      <c r="D70" s="318">
        <v>7625522278</v>
      </c>
    </row>
    <row r="71" spans="1:4" ht="12.75">
      <c r="A71" s="329" t="s">
        <v>370</v>
      </c>
      <c r="B71" s="321" t="s">
        <v>630</v>
      </c>
      <c r="C71" s="425">
        <v>577103447</v>
      </c>
      <c r="D71" s="318">
        <v>645657658</v>
      </c>
    </row>
    <row r="72" spans="1:4" ht="12.75">
      <c r="A72" s="329" t="s">
        <v>371</v>
      </c>
      <c r="B72" s="321" t="s">
        <v>631</v>
      </c>
      <c r="C72" s="425">
        <v>-20256954</v>
      </c>
      <c r="D72" s="318">
        <v>-20256954</v>
      </c>
    </row>
    <row r="73" spans="1:4" ht="12.75">
      <c r="A73" s="329" t="s">
        <v>372</v>
      </c>
      <c r="B73" s="321" t="s">
        <v>632</v>
      </c>
      <c r="C73" s="425">
        <v>-2425087960</v>
      </c>
      <c r="D73" s="318">
        <v>-2528435703</v>
      </c>
    </row>
    <row r="74" spans="1:4" ht="12.75">
      <c r="A74" s="329" t="s">
        <v>374</v>
      </c>
      <c r="B74" s="321" t="s">
        <v>633</v>
      </c>
      <c r="C74" s="425">
        <v>-103347743</v>
      </c>
      <c r="D74" s="318">
        <v>6265277</v>
      </c>
    </row>
    <row r="75" spans="1:4" ht="12.75">
      <c r="A75" s="329" t="s">
        <v>375</v>
      </c>
      <c r="B75" s="322" t="s">
        <v>634</v>
      </c>
      <c r="C75" s="426">
        <v>5653933068</v>
      </c>
      <c r="D75" s="320">
        <v>2728752556</v>
      </c>
    </row>
    <row r="76" spans="1:4" ht="25.5">
      <c r="A76" s="329" t="s">
        <v>377</v>
      </c>
      <c r="B76" s="321" t="s">
        <v>635</v>
      </c>
      <c r="C76" s="425">
        <v>94060</v>
      </c>
      <c r="D76" s="318">
        <v>0</v>
      </c>
    </row>
    <row r="77" spans="1:4" ht="12.75">
      <c r="A77" s="329" t="s">
        <v>378</v>
      </c>
      <c r="B77" s="319" t="s">
        <v>663</v>
      </c>
      <c r="C77" s="426">
        <v>94060</v>
      </c>
      <c r="D77" s="320">
        <v>0</v>
      </c>
    </row>
    <row r="78" spans="1:4" ht="38.25">
      <c r="A78" s="329" t="s">
        <v>379</v>
      </c>
      <c r="B78" s="321" t="s">
        <v>636</v>
      </c>
      <c r="C78" s="425">
        <v>22221723</v>
      </c>
      <c r="D78" s="318">
        <v>21732794</v>
      </c>
    </row>
    <row r="79" spans="1:4" ht="38.25">
      <c r="A79" s="329" t="s">
        <v>380</v>
      </c>
      <c r="B79" s="321" t="s">
        <v>637</v>
      </c>
      <c r="C79" s="425">
        <v>22221723</v>
      </c>
      <c r="D79" s="318">
        <v>21732794</v>
      </c>
    </row>
    <row r="80" spans="1:4" ht="25.5">
      <c r="A80" s="329" t="s">
        <v>381</v>
      </c>
      <c r="B80" s="322" t="s">
        <v>638</v>
      </c>
      <c r="C80" s="426">
        <v>22221723</v>
      </c>
      <c r="D80" s="320">
        <v>21732794</v>
      </c>
    </row>
    <row r="81" spans="1:4" ht="12.75">
      <c r="A81" s="329" t="s">
        <v>383</v>
      </c>
      <c r="B81" s="321" t="s">
        <v>639</v>
      </c>
      <c r="C81" s="425">
        <v>8834857</v>
      </c>
      <c r="D81" s="318">
        <v>11232978</v>
      </c>
    </row>
    <row r="82" spans="1:4" ht="12.75">
      <c r="A82" s="329" t="s">
        <v>384</v>
      </c>
      <c r="B82" s="317" t="s">
        <v>810</v>
      </c>
      <c r="C82" s="425"/>
      <c r="D82" s="318">
        <v>37000</v>
      </c>
    </row>
    <row r="83" spans="1:4" ht="12.75">
      <c r="A83" s="329" t="s">
        <v>385</v>
      </c>
      <c r="B83" s="321" t="s">
        <v>640</v>
      </c>
      <c r="C83" s="425">
        <v>123122</v>
      </c>
      <c r="D83" s="318">
        <v>222261</v>
      </c>
    </row>
    <row r="84" spans="1:4" ht="25.5">
      <c r="A84" s="329" t="s">
        <v>386</v>
      </c>
      <c r="B84" s="321" t="s">
        <v>641</v>
      </c>
      <c r="C84" s="425">
        <v>17941052</v>
      </c>
      <c r="D84" s="318">
        <v>12443562</v>
      </c>
    </row>
    <row r="85" spans="1:4" ht="25.5">
      <c r="A85" s="329" t="s">
        <v>387</v>
      </c>
      <c r="B85" s="322" t="s">
        <v>642</v>
      </c>
      <c r="C85" s="426">
        <v>26899031</v>
      </c>
      <c r="D85" s="320">
        <v>23935801</v>
      </c>
    </row>
    <row r="86" spans="1:4" ht="12.75">
      <c r="A86" s="329" t="s">
        <v>388</v>
      </c>
      <c r="B86" s="322" t="s">
        <v>643</v>
      </c>
      <c r="C86" s="426">
        <v>49214814</v>
      </c>
      <c r="D86" s="320">
        <v>45668595</v>
      </c>
    </row>
    <row r="87" spans="1:4" ht="12.75">
      <c r="A87" s="329" t="s">
        <v>389</v>
      </c>
      <c r="B87" s="321" t="s">
        <v>644</v>
      </c>
      <c r="C87" s="425">
        <v>36237118</v>
      </c>
      <c r="D87" s="318">
        <v>36154948</v>
      </c>
    </row>
    <row r="88" spans="1:4" ht="12.75">
      <c r="A88" s="329" t="s">
        <v>390</v>
      </c>
      <c r="B88" s="321" t="s">
        <v>645</v>
      </c>
      <c r="C88" s="425">
        <v>210358794</v>
      </c>
      <c r="D88" s="318">
        <v>151974050</v>
      </c>
    </row>
    <row r="89" spans="1:4" ht="26.25" thickBot="1">
      <c r="A89" s="329" t="s">
        <v>391</v>
      </c>
      <c r="B89" s="322" t="s">
        <v>646</v>
      </c>
      <c r="C89" s="426">
        <v>246595912</v>
      </c>
      <c r="D89" s="320">
        <v>188128998</v>
      </c>
    </row>
    <row r="90" spans="1:4" ht="15.75" thickBot="1">
      <c r="A90" s="329" t="s">
        <v>392</v>
      </c>
      <c r="B90" s="323" t="s">
        <v>647</v>
      </c>
      <c r="C90" s="428">
        <v>5949743794</v>
      </c>
      <c r="D90" s="324">
        <v>5962550149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302" customWidth="1"/>
    <col min="2" max="2" width="49.7109375" style="302" customWidth="1"/>
    <col min="3" max="3" width="20.00390625" style="302" customWidth="1"/>
    <col min="4" max="4" width="19.140625" style="302" customWidth="1"/>
    <col min="5" max="16384" width="9.140625" style="302" customWidth="1"/>
  </cols>
  <sheetData>
    <row r="1" spans="1:16" ht="12.75">
      <c r="A1" s="584"/>
      <c r="B1" s="584"/>
      <c r="C1" s="584"/>
      <c r="D1" s="58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3" ht="15">
      <c r="B3" s="521" t="s">
        <v>677</v>
      </c>
    </row>
    <row r="4" spans="2:4" ht="24.75" customHeight="1">
      <c r="B4" s="522" t="s">
        <v>720</v>
      </c>
      <c r="C4" s="338"/>
      <c r="D4" s="338"/>
    </row>
    <row r="5" spans="1:4" ht="24.75" customHeight="1">
      <c r="A5" s="303"/>
      <c r="B5" s="338"/>
      <c r="C5" s="338"/>
      <c r="D5" s="338" t="s">
        <v>666</v>
      </c>
    </row>
    <row r="6" spans="1:4" ht="25.5">
      <c r="A6" s="306" t="s">
        <v>116</v>
      </c>
      <c r="B6" s="307" t="s">
        <v>155</v>
      </c>
      <c r="C6" s="307" t="s">
        <v>580</v>
      </c>
      <c r="D6" s="307" t="s">
        <v>581</v>
      </c>
    </row>
    <row r="7" spans="1:4" ht="15">
      <c r="A7" s="307" t="s">
        <v>0</v>
      </c>
      <c r="B7" s="307" t="s">
        <v>1</v>
      </c>
      <c r="C7" s="307" t="s">
        <v>2</v>
      </c>
      <c r="D7" s="307" t="s">
        <v>3</v>
      </c>
    </row>
    <row r="8" spans="1:4" ht="17.25" customHeight="1">
      <c r="A8" s="339" t="s">
        <v>5</v>
      </c>
      <c r="B8" s="335" t="s">
        <v>678</v>
      </c>
      <c r="C8" s="334">
        <v>83508346</v>
      </c>
      <c r="D8" s="334">
        <v>96800308</v>
      </c>
    </row>
    <row r="9" spans="1:4" ht="25.5">
      <c r="A9" s="339" t="s">
        <v>10</v>
      </c>
      <c r="B9" s="335" t="s">
        <v>679</v>
      </c>
      <c r="C9" s="334">
        <v>96190362</v>
      </c>
      <c r="D9" s="334">
        <v>113107983</v>
      </c>
    </row>
    <row r="10" spans="1:4" ht="25.5">
      <c r="A10" s="339" t="s">
        <v>11</v>
      </c>
      <c r="B10" s="333" t="s">
        <v>721</v>
      </c>
      <c r="C10" s="332">
        <v>179698708</v>
      </c>
      <c r="D10" s="332">
        <f>D8+D9</f>
        <v>209908291</v>
      </c>
    </row>
    <row r="11" spans="1:4" ht="12.75">
      <c r="A11" s="339" t="s">
        <v>12</v>
      </c>
      <c r="B11" s="335" t="s">
        <v>680</v>
      </c>
      <c r="C11" s="334">
        <v>0</v>
      </c>
      <c r="D11" s="334">
        <v>-177791</v>
      </c>
    </row>
    <row r="12" spans="1:4" ht="12.75">
      <c r="A12" s="339" t="s">
        <v>13</v>
      </c>
      <c r="B12" s="333" t="s">
        <v>722</v>
      </c>
      <c r="C12" s="332">
        <v>0</v>
      </c>
      <c r="D12" s="332">
        <f>D11</f>
        <v>-177791</v>
      </c>
    </row>
    <row r="13" spans="1:4" ht="25.5">
      <c r="A13" s="339" t="s">
        <v>15</v>
      </c>
      <c r="B13" s="335" t="s">
        <v>681</v>
      </c>
      <c r="C13" s="334">
        <v>981699844</v>
      </c>
      <c r="D13" s="334">
        <v>1047123607</v>
      </c>
    </row>
    <row r="14" spans="1:4" ht="25.5">
      <c r="A14" s="339" t="s">
        <v>17</v>
      </c>
      <c r="B14" s="335" t="s">
        <v>682</v>
      </c>
      <c r="C14" s="334">
        <v>93849994</v>
      </c>
      <c r="D14" s="334">
        <v>94370780</v>
      </c>
    </row>
    <row r="15" spans="1:4" ht="25.5">
      <c r="A15" s="339" t="s">
        <v>19</v>
      </c>
      <c r="B15" s="335" t="s">
        <v>683</v>
      </c>
      <c r="C15" s="334">
        <v>81891804</v>
      </c>
      <c r="D15" s="334">
        <v>162814056</v>
      </c>
    </row>
    <row r="16" spans="1:4" ht="12.75">
      <c r="A16" s="339" t="s">
        <v>20</v>
      </c>
      <c r="B16" s="335" t="s">
        <v>684</v>
      </c>
      <c r="C16" s="334">
        <v>32003115</v>
      </c>
      <c r="D16" s="334">
        <v>44868257</v>
      </c>
    </row>
    <row r="17" spans="1:4" ht="25.5">
      <c r="A17" s="339" t="s">
        <v>22</v>
      </c>
      <c r="B17" s="333" t="s">
        <v>685</v>
      </c>
      <c r="C17" s="332">
        <v>1189444757</v>
      </c>
      <c r="D17" s="332">
        <f>D13+D14+D15+D16</f>
        <v>1349176700</v>
      </c>
    </row>
    <row r="18" spans="1:4" ht="12.75">
      <c r="A18" s="339" t="s">
        <v>23</v>
      </c>
      <c r="B18" s="335" t="s">
        <v>686</v>
      </c>
      <c r="C18" s="334">
        <v>40706901</v>
      </c>
      <c r="D18" s="334">
        <v>40750323</v>
      </c>
    </row>
    <row r="19" spans="1:4" ht="12.75">
      <c r="A19" s="339" t="s">
        <v>37</v>
      </c>
      <c r="B19" s="335" t="s">
        <v>687</v>
      </c>
      <c r="C19" s="334">
        <v>176887112</v>
      </c>
      <c r="D19" s="334">
        <v>163486489</v>
      </c>
    </row>
    <row r="20" spans="1:4" ht="12.75">
      <c r="A20" s="339" t="s">
        <v>38</v>
      </c>
      <c r="B20" s="335" t="s">
        <v>688</v>
      </c>
      <c r="C20" s="334">
        <v>21740</v>
      </c>
      <c r="D20" s="334">
        <v>9053816</v>
      </c>
    </row>
    <row r="21" spans="1:4" ht="12.75">
      <c r="A21" s="339" t="s">
        <v>39</v>
      </c>
      <c r="B21" s="333" t="s">
        <v>723</v>
      </c>
      <c r="C21" s="332">
        <v>217615753</v>
      </c>
      <c r="D21" s="332">
        <f>D18+D19+D20</f>
        <v>213290628</v>
      </c>
    </row>
    <row r="22" spans="1:4" ht="12.75">
      <c r="A22" s="339" t="s">
        <v>40</v>
      </c>
      <c r="B22" s="335" t="s">
        <v>689</v>
      </c>
      <c r="C22" s="334">
        <v>378390463</v>
      </c>
      <c r="D22" s="334">
        <v>386945793</v>
      </c>
    </row>
    <row r="23" spans="1:4" ht="12.75">
      <c r="A23" s="339" t="s">
        <v>41</v>
      </c>
      <c r="B23" s="335" t="s">
        <v>690</v>
      </c>
      <c r="C23" s="334">
        <v>33026171</v>
      </c>
      <c r="D23" s="334">
        <v>40286810</v>
      </c>
    </row>
    <row r="24" spans="1:4" ht="12.75">
      <c r="A24" s="339" t="s">
        <v>42</v>
      </c>
      <c r="B24" s="335" t="s">
        <v>691</v>
      </c>
      <c r="C24" s="334">
        <v>64343529</v>
      </c>
      <c r="D24" s="334">
        <v>62031406</v>
      </c>
    </row>
    <row r="25" spans="1:4" ht="12.75">
      <c r="A25" s="339" t="s">
        <v>43</v>
      </c>
      <c r="B25" s="333" t="s">
        <v>692</v>
      </c>
      <c r="C25" s="332">
        <v>475760163</v>
      </c>
      <c r="D25" s="332">
        <f>D22+D23+D24</f>
        <v>489264009</v>
      </c>
    </row>
    <row r="26" spans="1:4" ht="12.75">
      <c r="A26" s="339" t="s">
        <v>44</v>
      </c>
      <c r="B26" s="333" t="s">
        <v>693</v>
      </c>
      <c r="C26" s="332">
        <v>231825699</v>
      </c>
      <c r="D26" s="332">
        <v>248325196</v>
      </c>
    </row>
    <row r="27" spans="1:4" ht="12.75">
      <c r="A27" s="339" t="s">
        <v>45</v>
      </c>
      <c r="B27" s="333" t="s">
        <v>694</v>
      </c>
      <c r="C27" s="332">
        <v>546268587</v>
      </c>
      <c r="D27" s="332">
        <v>592158202</v>
      </c>
    </row>
    <row r="28" spans="1:4" ht="25.5">
      <c r="A28" s="339" t="s">
        <v>46</v>
      </c>
      <c r="B28" s="333" t="s">
        <v>695</v>
      </c>
      <c r="C28" s="332">
        <v>-102326737</v>
      </c>
      <c r="D28" s="332">
        <f>D10+D12+D17-D21-D25-D26-D27</f>
        <v>15869165</v>
      </c>
    </row>
    <row r="29" spans="1:4" ht="25.5">
      <c r="A29" s="339" t="s">
        <v>47</v>
      </c>
      <c r="B29" s="335" t="s">
        <v>696</v>
      </c>
      <c r="C29" s="334">
        <v>87</v>
      </c>
      <c r="D29" s="334">
        <v>142</v>
      </c>
    </row>
    <row r="30" spans="1:4" ht="25.5">
      <c r="A30" s="339" t="s">
        <v>48</v>
      </c>
      <c r="B30" s="333" t="s">
        <v>697</v>
      </c>
      <c r="C30" s="332">
        <v>87</v>
      </c>
      <c r="D30" s="332">
        <v>142</v>
      </c>
    </row>
    <row r="31" spans="1:4" ht="12.75">
      <c r="A31" s="339" t="s">
        <v>49</v>
      </c>
      <c r="B31" s="335" t="s">
        <v>698</v>
      </c>
      <c r="C31" s="334">
        <v>9093</v>
      </c>
      <c r="D31" s="334">
        <v>1030</v>
      </c>
    </row>
    <row r="32" spans="1:4" ht="25.5">
      <c r="A32" s="339" t="s">
        <v>50</v>
      </c>
      <c r="B32" s="335" t="s">
        <v>699</v>
      </c>
      <c r="C32" s="334">
        <v>1012000</v>
      </c>
      <c r="D32" s="334">
        <v>9603000</v>
      </c>
    </row>
    <row r="33" spans="1:4" ht="25.5">
      <c r="A33" s="339" t="s">
        <v>51</v>
      </c>
      <c r="B33" s="333" t="s">
        <v>700</v>
      </c>
      <c r="C33" s="332">
        <v>1021093</v>
      </c>
      <c r="D33" s="332">
        <f>D31+D32</f>
        <v>9604030</v>
      </c>
    </row>
    <row r="34" spans="1:4" ht="12.75">
      <c r="A34" s="339" t="s">
        <v>52</v>
      </c>
      <c r="B34" s="333" t="s">
        <v>701</v>
      </c>
      <c r="C34" s="332">
        <v>-1021006</v>
      </c>
      <c r="D34" s="332">
        <f>D30-D33</f>
        <v>-9603888</v>
      </c>
    </row>
    <row r="35" spans="1:4" ht="12.75">
      <c r="A35" s="339" t="s">
        <v>53</v>
      </c>
      <c r="B35" s="333" t="s">
        <v>702</v>
      </c>
      <c r="C35" s="332">
        <v>-103347743</v>
      </c>
      <c r="D35" s="332">
        <f>D28+D34</f>
        <v>6265277</v>
      </c>
    </row>
  </sheetData>
  <sheetProtection/>
  <mergeCells count="1">
    <mergeCell ref="A1:D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9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57421875" style="21" customWidth="1"/>
    <col min="2" max="2" width="45.57421875" style="21" customWidth="1"/>
    <col min="3" max="3" width="16.7109375" style="21" customWidth="1"/>
    <col min="4" max="4" width="14.57421875" style="21" bestFit="1" customWidth="1"/>
    <col min="5" max="5" width="17.28125" style="21" bestFit="1" customWidth="1"/>
    <col min="6" max="6" width="17.421875" style="21" customWidth="1"/>
    <col min="7" max="7" width="17.7109375" style="21" customWidth="1"/>
    <col min="8" max="8" width="12.421875" style="21" bestFit="1" customWidth="1"/>
    <col min="9" max="16384" width="9.140625" style="21" customWidth="1"/>
  </cols>
  <sheetData>
    <row r="2" spans="1:7" ht="12.75">
      <c r="A2" s="595"/>
      <c r="B2" s="595"/>
      <c r="C2" s="595"/>
      <c r="D2" s="595"/>
      <c r="E2" s="595"/>
      <c r="F2" s="595"/>
      <c r="G2" s="595"/>
    </row>
    <row r="4" spans="1:7" s="258" customFormat="1" ht="15" customHeight="1">
      <c r="A4" s="604" t="s">
        <v>797</v>
      </c>
      <c r="B4" s="604"/>
      <c r="C4" s="604"/>
      <c r="D4" s="604"/>
      <c r="E4" s="604"/>
      <c r="F4" s="604"/>
      <c r="G4" s="604"/>
    </row>
    <row r="6" spans="2:7" ht="12.75">
      <c r="B6" s="258" t="s">
        <v>257</v>
      </c>
      <c r="G6" s="21" t="s">
        <v>258</v>
      </c>
    </row>
    <row r="7" spans="1:7" ht="15.75" customHeight="1">
      <c r="A7" s="259" t="s">
        <v>5</v>
      </c>
      <c r="B7" s="260" t="s">
        <v>155</v>
      </c>
      <c r="C7" s="260" t="s">
        <v>197</v>
      </c>
      <c r="D7" s="260" t="s">
        <v>259</v>
      </c>
      <c r="E7" s="260" t="s">
        <v>260</v>
      </c>
      <c r="F7" s="260" t="s">
        <v>261</v>
      </c>
      <c r="G7" s="260" t="s">
        <v>9</v>
      </c>
    </row>
    <row r="8" spans="1:7" ht="12.75" customHeight="1">
      <c r="A8" s="259" t="s">
        <v>10</v>
      </c>
      <c r="B8" s="261" t="s">
        <v>262</v>
      </c>
      <c r="C8" s="262"/>
      <c r="D8" s="263"/>
      <c r="E8" s="262"/>
      <c r="F8" s="262">
        <v>0</v>
      </c>
      <c r="G8" s="264"/>
    </row>
    <row r="9" spans="1:7" ht="12.75" customHeight="1">
      <c r="A9" s="259" t="s">
        <v>11</v>
      </c>
      <c r="B9" s="261" t="s">
        <v>263</v>
      </c>
      <c r="C9" s="262"/>
      <c r="D9" s="262"/>
      <c r="E9" s="262"/>
      <c r="F9" s="262">
        <v>0</v>
      </c>
      <c r="G9" s="264">
        <f>SUM(C9:F9)</f>
        <v>0</v>
      </c>
    </row>
    <row r="10" spans="1:7" ht="12.75" customHeight="1">
      <c r="A10" s="259" t="s">
        <v>12</v>
      </c>
      <c r="B10" s="265" t="s">
        <v>264</v>
      </c>
      <c r="C10" s="264">
        <f>SUM(C8:C9)</f>
        <v>0</v>
      </c>
      <c r="D10" s="264">
        <f>SUM(D8:D9)</f>
        <v>0</v>
      </c>
      <c r="E10" s="264">
        <f>SUM(E8:E9)</f>
        <v>0</v>
      </c>
      <c r="F10" s="264">
        <f>SUM(F8:F9)</f>
        <v>0</v>
      </c>
      <c r="G10" s="264">
        <f>SUM(G8:G9)</f>
        <v>0</v>
      </c>
    </row>
    <row r="11" spans="1:7" ht="12.75">
      <c r="A11" s="259" t="s">
        <v>13</v>
      </c>
      <c r="B11" s="266" t="s">
        <v>265</v>
      </c>
      <c r="C11" s="267">
        <v>5369190175</v>
      </c>
      <c r="D11" s="262"/>
      <c r="E11" s="262"/>
      <c r="F11" s="262"/>
      <c r="G11" s="262">
        <f>SUM(C11:F11)</f>
        <v>5369190175</v>
      </c>
    </row>
    <row r="12" spans="1:7" ht="12.75">
      <c r="A12" s="259" t="s">
        <v>15</v>
      </c>
      <c r="B12" s="266" t="s">
        <v>266</v>
      </c>
      <c r="C12" s="262">
        <v>75060899</v>
      </c>
      <c r="D12" s="262"/>
      <c r="E12" s="262">
        <v>2056995</v>
      </c>
      <c r="F12" s="262">
        <v>5011467</v>
      </c>
      <c r="G12" s="262">
        <f aca="true" t="shared" si="0" ref="G12:G45">SUM(C12:F12)</f>
        <v>82129361</v>
      </c>
    </row>
    <row r="13" spans="1:7" ht="12.75">
      <c r="A13" s="259" t="s">
        <v>17</v>
      </c>
      <c r="B13" s="266" t="s">
        <v>267</v>
      </c>
      <c r="C13" s="262"/>
      <c r="D13" s="262"/>
      <c r="E13" s="262"/>
      <c r="F13" s="262"/>
      <c r="G13" s="262">
        <f t="shared" si="0"/>
        <v>0</v>
      </c>
    </row>
    <row r="14" spans="1:7" ht="12.75">
      <c r="A14" s="259" t="s">
        <v>19</v>
      </c>
      <c r="B14" s="266" t="s">
        <v>268</v>
      </c>
      <c r="C14" s="262">
        <v>5346200</v>
      </c>
      <c r="D14" s="262"/>
      <c r="E14" s="262">
        <v>4057685</v>
      </c>
      <c r="F14" s="262">
        <v>1876732</v>
      </c>
      <c r="G14" s="262">
        <f t="shared" si="0"/>
        <v>11280617</v>
      </c>
    </row>
    <row r="15" spans="1:7" ht="12.75">
      <c r="A15" s="259" t="s">
        <v>20</v>
      </c>
      <c r="B15" s="200" t="s">
        <v>269</v>
      </c>
      <c r="C15" s="264">
        <f>SUM(C11:C14)</f>
        <v>5449597274</v>
      </c>
      <c r="D15" s="264">
        <f>SUM(D11:D14)</f>
        <v>0</v>
      </c>
      <c r="E15" s="264">
        <f>SUM(E11:E14)</f>
        <v>6114680</v>
      </c>
      <c r="F15" s="264">
        <f>SUM(F11:F14)</f>
        <v>6888199</v>
      </c>
      <c r="G15" s="264">
        <f>SUM(G11:G14)</f>
        <v>5462600153</v>
      </c>
    </row>
    <row r="16" spans="1:7" ht="12.75">
      <c r="A16" s="259" t="s">
        <v>22</v>
      </c>
      <c r="B16" s="266" t="s">
        <v>270</v>
      </c>
      <c r="C16" s="262">
        <v>3760000</v>
      </c>
      <c r="D16" s="262"/>
      <c r="E16" s="262"/>
      <c r="F16" s="262"/>
      <c r="G16" s="262">
        <f t="shared" si="0"/>
        <v>3760000</v>
      </c>
    </row>
    <row r="17" spans="1:7" ht="12.75">
      <c r="A17" s="259" t="s">
        <v>23</v>
      </c>
      <c r="B17" s="266" t="s">
        <v>271</v>
      </c>
      <c r="C17" s="262">
        <v>897000</v>
      </c>
      <c r="D17" s="262"/>
      <c r="E17" s="262"/>
      <c r="F17" s="262"/>
      <c r="G17" s="262">
        <f t="shared" si="0"/>
        <v>897000</v>
      </c>
    </row>
    <row r="18" spans="1:7" ht="12.75">
      <c r="A18" s="259" t="s">
        <v>37</v>
      </c>
      <c r="B18" s="200" t="s">
        <v>272</v>
      </c>
      <c r="C18" s="264">
        <f>SUM(C16:C17)</f>
        <v>4657000</v>
      </c>
      <c r="D18" s="264">
        <v>0</v>
      </c>
      <c r="E18" s="264"/>
      <c r="F18" s="264"/>
      <c r="G18" s="264">
        <f t="shared" si="0"/>
        <v>4657000</v>
      </c>
    </row>
    <row r="19" spans="1:7" ht="12.75">
      <c r="A19" s="259" t="s">
        <v>38</v>
      </c>
      <c r="B19" s="200" t="s">
        <v>273</v>
      </c>
      <c r="C19" s="264">
        <f>C10+C15+C18</f>
        <v>5454254274</v>
      </c>
      <c r="D19" s="264">
        <f>D15</f>
        <v>0</v>
      </c>
      <c r="E19" s="264">
        <f>E15</f>
        <v>6114680</v>
      </c>
      <c r="F19" s="264">
        <f>F15</f>
        <v>6888199</v>
      </c>
      <c r="G19" s="264">
        <f>SUM(G10,G15,G18)</f>
        <v>5467257153</v>
      </c>
    </row>
    <row r="20" spans="1:7" ht="12.75">
      <c r="A20" s="259" t="s">
        <v>39</v>
      </c>
      <c r="B20" s="268" t="s">
        <v>274</v>
      </c>
      <c r="C20" s="269">
        <v>1152674</v>
      </c>
      <c r="D20" s="262"/>
      <c r="E20" s="262"/>
      <c r="F20" s="262"/>
      <c r="G20" s="262">
        <f t="shared" si="0"/>
        <v>1152674</v>
      </c>
    </row>
    <row r="21" spans="1:7" ht="12.75">
      <c r="A21" s="259" t="s">
        <v>40</v>
      </c>
      <c r="B21" s="270" t="s">
        <v>275</v>
      </c>
      <c r="C21" s="271">
        <f>C20</f>
        <v>1152674</v>
      </c>
      <c r="D21" s="264">
        <f>D20</f>
        <v>0</v>
      </c>
      <c r="E21" s="264"/>
      <c r="F21" s="264"/>
      <c r="G21" s="264">
        <f t="shared" si="0"/>
        <v>1152674</v>
      </c>
    </row>
    <row r="22" spans="1:7" ht="12.75">
      <c r="A22" s="259" t="s">
        <v>41</v>
      </c>
      <c r="B22" s="268" t="s">
        <v>276</v>
      </c>
      <c r="C22" s="269">
        <v>1500</v>
      </c>
      <c r="D22" s="262"/>
      <c r="E22" s="262"/>
      <c r="F22" s="262"/>
      <c r="G22" s="262">
        <f t="shared" si="0"/>
        <v>1500</v>
      </c>
    </row>
    <row r="23" spans="1:7" ht="12.75">
      <c r="A23" s="259" t="s">
        <v>42</v>
      </c>
      <c r="B23" s="270" t="s">
        <v>271</v>
      </c>
      <c r="C23" s="271">
        <f>C22</f>
        <v>1500</v>
      </c>
      <c r="D23" s="264">
        <f>D22</f>
        <v>0</v>
      </c>
      <c r="E23" s="264"/>
      <c r="F23" s="264"/>
      <c r="G23" s="264">
        <f t="shared" si="0"/>
        <v>1500</v>
      </c>
    </row>
    <row r="24" spans="1:7" ht="12.75">
      <c r="A24" s="259" t="s">
        <v>43</v>
      </c>
      <c r="B24" s="270" t="s">
        <v>277</v>
      </c>
      <c r="C24" s="271">
        <f>C20+C23</f>
        <v>1154174</v>
      </c>
      <c r="D24" s="271">
        <f>D21+D23</f>
        <v>0</v>
      </c>
      <c r="E24" s="271">
        <f>E21+E23</f>
        <v>0</v>
      </c>
      <c r="F24" s="271">
        <f>F21+F23</f>
        <v>0</v>
      </c>
      <c r="G24" s="271">
        <f>G21+G23</f>
        <v>1154174</v>
      </c>
    </row>
    <row r="25" spans="1:7" ht="12.75">
      <c r="A25" s="259" t="s">
        <v>44</v>
      </c>
      <c r="B25" s="268" t="s">
        <v>278</v>
      </c>
      <c r="C25" s="272">
        <v>1038710</v>
      </c>
      <c r="D25" s="262">
        <v>145755</v>
      </c>
      <c r="E25" s="262"/>
      <c r="F25" s="262">
        <v>3321805</v>
      </c>
      <c r="G25" s="262">
        <f t="shared" si="0"/>
        <v>4506270</v>
      </c>
    </row>
    <row r="26" spans="1:7" ht="12.75">
      <c r="A26" s="259" t="s">
        <v>45</v>
      </c>
      <c r="B26" s="268" t="s">
        <v>279</v>
      </c>
      <c r="C26" s="272"/>
      <c r="D26" s="262"/>
      <c r="E26" s="262"/>
      <c r="F26" s="262">
        <v>888465</v>
      </c>
      <c r="G26" s="262">
        <f t="shared" si="0"/>
        <v>888465</v>
      </c>
    </row>
    <row r="27" spans="1:7" ht="12.75">
      <c r="A27" s="259" t="s">
        <v>46</v>
      </c>
      <c r="B27" s="270" t="s">
        <v>280</v>
      </c>
      <c r="C27" s="271">
        <f>C25+C26</f>
        <v>1038710</v>
      </c>
      <c r="D27" s="271">
        <f>D25+D26</f>
        <v>145755</v>
      </c>
      <c r="E27" s="271">
        <f>E25+E26</f>
        <v>0</v>
      </c>
      <c r="F27" s="271">
        <f>F25+F26</f>
        <v>4210270</v>
      </c>
      <c r="G27" s="271">
        <f>SUM(G25:G26)</f>
        <v>5394735</v>
      </c>
    </row>
    <row r="28" spans="1:7" ht="12.75">
      <c r="A28" s="259" t="s">
        <v>47</v>
      </c>
      <c r="B28" s="268" t="s">
        <v>281</v>
      </c>
      <c r="C28" s="272">
        <v>236318693</v>
      </c>
      <c r="D28" s="262">
        <v>52111</v>
      </c>
      <c r="E28" s="262">
        <v>936497</v>
      </c>
      <c r="F28" s="262">
        <v>1902877</v>
      </c>
      <c r="G28" s="262">
        <f t="shared" si="0"/>
        <v>239210178</v>
      </c>
    </row>
    <row r="29" spans="1:7" ht="12.75">
      <c r="A29" s="259" t="s">
        <v>48</v>
      </c>
      <c r="B29" s="268" t="s">
        <v>282</v>
      </c>
      <c r="C29" s="272">
        <v>153618484</v>
      </c>
      <c r="D29" s="262"/>
      <c r="E29" s="262"/>
      <c r="F29" s="262"/>
      <c r="G29" s="262">
        <f t="shared" si="0"/>
        <v>153618484</v>
      </c>
    </row>
    <row r="30" spans="1:7" ht="12.75">
      <c r="A30" s="259" t="s">
        <v>49</v>
      </c>
      <c r="B30" s="270" t="s">
        <v>283</v>
      </c>
      <c r="C30" s="271">
        <f>SUM(C28:C29)</f>
        <v>389937177</v>
      </c>
      <c r="D30" s="264">
        <f>D28+D29</f>
        <v>52111</v>
      </c>
      <c r="E30" s="264">
        <f>E28+E29</f>
        <v>936497</v>
      </c>
      <c r="F30" s="264">
        <f>F28+F29</f>
        <v>1902877</v>
      </c>
      <c r="G30" s="264">
        <f t="shared" si="0"/>
        <v>392828662</v>
      </c>
    </row>
    <row r="31" spans="1:7" ht="12.75">
      <c r="A31" s="259" t="s">
        <v>50</v>
      </c>
      <c r="B31" s="270" t="s">
        <v>284</v>
      </c>
      <c r="C31" s="271">
        <f>C27+C30</f>
        <v>390975887</v>
      </c>
      <c r="D31" s="271">
        <f>D27+D30</f>
        <v>197866</v>
      </c>
      <c r="E31" s="271">
        <f>E27+E30</f>
        <v>936497</v>
      </c>
      <c r="F31" s="271">
        <f>F27+F30</f>
        <v>6113147</v>
      </c>
      <c r="G31" s="271">
        <f>SUM(G27,G30)</f>
        <v>398223397</v>
      </c>
    </row>
    <row r="32" spans="1:7" ht="12.75">
      <c r="A32" s="259" t="s">
        <v>51</v>
      </c>
      <c r="B32" s="268" t="s">
        <v>285</v>
      </c>
      <c r="C32" s="272">
        <v>1937911</v>
      </c>
      <c r="D32" s="262"/>
      <c r="E32" s="262"/>
      <c r="F32" s="262"/>
      <c r="G32" s="262">
        <f t="shared" si="0"/>
        <v>1937911</v>
      </c>
    </row>
    <row r="33" spans="1:7" ht="12.75">
      <c r="A33" s="259" t="s">
        <v>52</v>
      </c>
      <c r="B33" s="268" t="s">
        <v>286</v>
      </c>
      <c r="C33" s="272">
        <v>1043123</v>
      </c>
      <c r="D33" s="262"/>
      <c r="E33" s="262"/>
      <c r="F33" s="262"/>
      <c r="G33" s="262">
        <f t="shared" si="0"/>
        <v>1043123</v>
      </c>
    </row>
    <row r="34" spans="1:7" ht="12.75">
      <c r="A34" s="259" t="s">
        <v>53</v>
      </c>
      <c r="B34" s="268" t="s">
        <v>811</v>
      </c>
      <c r="C34" s="272">
        <v>2006000</v>
      </c>
      <c r="D34" s="262"/>
      <c r="E34" s="262"/>
      <c r="F34" s="262"/>
      <c r="G34" s="262">
        <f t="shared" si="0"/>
        <v>2006000</v>
      </c>
    </row>
    <row r="35" spans="1:7" ht="12.75">
      <c r="A35" s="259" t="s">
        <v>54</v>
      </c>
      <c r="B35" s="268" t="s">
        <v>287</v>
      </c>
      <c r="C35" s="272">
        <v>12352898</v>
      </c>
      <c r="D35" s="262"/>
      <c r="E35" s="262"/>
      <c r="F35" s="262"/>
      <c r="G35" s="262">
        <f t="shared" si="0"/>
        <v>12352898</v>
      </c>
    </row>
    <row r="36" spans="1:7" ht="12.75">
      <c r="A36" s="259" t="s">
        <v>55</v>
      </c>
      <c r="B36" s="270" t="s">
        <v>288</v>
      </c>
      <c r="C36" s="271">
        <f>C32+C33+C34+C35</f>
        <v>17339932</v>
      </c>
      <c r="D36" s="271">
        <f>SUM(D32:D35)</f>
        <v>0</v>
      </c>
      <c r="E36" s="271"/>
      <c r="F36" s="271"/>
      <c r="G36" s="271">
        <f>G32+G33+G35+G34</f>
        <v>17339932</v>
      </c>
    </row>
    <row r="37" spans="1:7" ht="12.75">
      <c r="A37" s="259" t="s">
        <v>56</v>
      </c>
      <c r="B37" s="268" t="s">
        <v>289</v>
      </c>
      <c r="C37" s="272">
        <v>38709686</v>
      </c>
      <c r="D37" s="262"/>
      <c r="E37" s="262"/>
      <c r="F37" s="262"/>
      <c r="G37" s="262">
        <f t="shared" si="0"/>
        <v>38709686</v>
      </c>
    </row>
    <row r="38" spans="1:7" ht="12.75">
      <c r="A38" s="259" t="s">
        <v>57</v>
      </c>
      <c r="B38" s="268" t="s">
        <v>290</v>
      </c>
      <c r="C38" s="272">
        <v>14023600</v>
      </c>
      <c r="D38" s="262"/>
      <c r="E38" s="262"/>
      <c r="F38" s="262"/>
      <c r="G38" s="262">
        <f t="shared" si="0"/>
        <v>14023600</v>
      </c>
    </row>
    <row r="39" spans="1:7" ht="12.75">
      <c r="A39" s="259" t="s">
        <v>58</v>
      </c>
      <c r="B39" s="270" t="s">
        <v>291</v>
      </c>
      <c r="C39" s="271">
        <f>C37+C38</f>
        <v>52733286</v>
      </c>
      <c r="D39" s="271">
        <f>SUM(D37:D38)</f>
        <v>0</v>
      </c>
      <c r="E39" s="271"/>
      <c r="F39" s="271"/>
      <c r="G39" s="271">
        <f>SUM(G37:G38)</f>
        <v>52733286</v>
      </c>
    </row>
    <row r="40" ht="12.75">
      <c r="C40" s="273"/>
    </row>
    <row r="41" ht="12.75">
      <c r="D41" s="274"/>
    </row>
    <row r="43" spans="1:7" ht="12.75">
      <c r="A43" s="259" t="s">
        <v>59</v>
      </c>
      <c r="B43" s="268" t="s">
        <v>292</v>
      </c>
      <c r="C43" s="272">
        <v>500000</v>
      </c>
      <c r="D43" s="262"/>
      <c r="E43" s="262"/>
      <c r="F43" s="262"/>
      <c r="G43" s="262">
        <f t="shared" si="0"/>
        <v>500000</v>
      </c>
    </row>
    <row r="44" spans="1:7" ht="12.75">
      <c r="A44" s="259" t="s">
        <v>60</v>
      </c>
      <c r="B44" s="268" t="s">
        <v>738</v>
      </c>
      <c r="C44" s="272">
        <v>21957428</v>
      </c>
      <c r="D44" s="262"/>
      <c r="E44" s="262"/>
      <c r="F44" s="262">
        <v>143663</v>
      </c>
      <c r="G44" s="262">
        <f t="shared" si="0"/>
        <v>22101091</v>
      </c>
    </row>
    <row r="45" spans="1:7" ht="12.75">
      <c r="A45" s="259" t="s">
        <v>61</v>
      </c>
      <c r="B45" s="270" t="s">
        <v>293</v>
      </c>
      <c r="C45" s="271">
        <f>C43+C44</f>
        <v>22457428</v>
      </c>
      <c r="D45" s="271">
        <f>D43+D44</f>
        <v>0</v>
      </c>
      <c r="E45" s="271">
        <f>E43+E44</f>
        <v>0</v>
      </c>
      <c r="F45" s="271">
        <f>F43+F44</f>
        <v>143663</v>
      </c>
      <c r="G45" s="264">
        <f t="shared" si="0"/>
        <v>22601091</v>
      </c>
    </row>
    <row r="46" spans="1:7" ht="12.75">
      <c r="A46" s="259" t="s">
        <v>62</v>
      </c>
      <c r="B46" s="270" t="s">
        <v>294</v>
      </c>
      <c r="C46" s="271">
        <f>C36+C39+C45</f>
        <v>92530646</v>
      </c>
      <c r="D46" s="271">
        <f>D36+D39+D45</f>
        <v>0</v>
      </c>
      <c r="E46" s="271">
        <f>E36+E39+E45</f>
        <v>0</v>
      </c>
      <c r="F46" s="271">
        <f>F36+F39+F45</f>
        <v>143663</v>
      </c>
      <c r="G46" s="271">
        <f>G36+G39+G45</f>
        <v>92674309</v>
      </c>
    </row>
    <row r="47" spans="1:7" ht="12.75">
      <c r="A47" s="259" t="s">
        <v>63</v>
      </c>
      <c r="B47" s="270" t="s">
        <v>295</v>
      </c>
      <c r="C47" s="271">
        <v>17247659</v>
      </c>
      <c r="D47" s="271">
        <v>23166</v>
      </c>
      <c r="E47" s="271">
        <v>385943</v>
      </c>
      <c r="F47" s="271">
        <v>4423476</v>
      </c>
      <c r="G47" s="271">
        <f>SUM(C47:F47)</f>
        <v>22080244</v>
      </c>
    </row>
    <row r="48" spans="1:7" ht="12.75">
      <c r="A48" s="259" t="s">
        <v>64</v>
      </c>
      <c r="B48" s="270" t="s">
        <v>296</v>
      </c>
      <c r="C48" s="271">
        <v>-14526776</v>
      </c>
      <c r="D48" s="271">
        <v>-70216</v>
      </c>
      <c r="E48" s="271">
        <v>-270586</v>
      </c>
      <c r="F48" s="271">
        <v>-3971550</v>
      </c>
      <c r="G48" s="271">
        <f>SUM(C48:F48)</f>
        <v>-18839128</v>
      </c>
    </row>
    <row r="49" spans="1:7" ht="12.75">
      <c r="A49" s="259" t="s">
        <v>299</v>
      </c>
      <c r="B49" s="270" t="s">
        <v>297</v>
      </c>
      <c r="C49" s="271">
        <f>C47+C48</f>
        <v>2720883</v>
      </c>
      <c r="D49" s="271">
        <f>D47+D48</f>
        <v>-47050</v>
      </c>
      <c r="E49" s="271">
        <f>E47+E48</f>
        <v>115357</v>
      </c>
      <c r="F49" s="271">
        <f>F47+F48</f>
        <v>451926</v>
      </c>
      <c r="G49" s="271">
        <f>SUM(G47:G48)</f>
        <v>3241116</v>
      </c>
    </row>
    <row r="50" spans="1:8" ht="12.75">
      <c r="A50" s="259" t="s">
        <v>300</v>
      </c>
      <c r="B50" s="270" t="s">
        <v>257</v>
      </c>
      <c r="C50" s="271">
        <f>C24+C31+C49+C46+C19</f>
        <v>5941635864</v>
      </c>
      <c r="D50" s="271">
        <f>D24+D31+D49+D46+D19</f>
        <v>150816</v>
      </c>
      <c r="E50" s="271">
        <f>E24+E31+E49+E46+E19</f>
        <v>7166534</v>
      </c>
      <c r="F50" s="271">
        <f>F24+F31+F49+F46+F19</f>
        <v>13596935</v>
      </c>
      <c r="G50" s="271">
        <f>G24+G31+G49+G46+G19</f>
        <v>5962550149</v>
      </c>
      <c r="H50" s="273"/>
    </row>
    <row r="53" spans="2:7" ht="12.75">
      <c r="B53" s="258" t="s">
        <v>298</v>
      </c>
      <c r="G53" s="21" t="s">
        <v>258</v>
      </c>
    </row>
    <row r="54" spans="1:7" ht="15.75" customHeight="1">
      <c r="A54" s="259" t="s">
        <v>302</v>
      </c>
      <c r="B54" s="260" t="s">
        <v>155</v>
      </c>
      <c r="C54" s="260" t="s">
        <v>197</v>
      </c>
      <c r="D54" s="260" t="s">
        <v>259</v>
      </c>
      <c r="E54" s="260" t="s">
        <v>260</v>
      </c>
      <c r="F54" s="260" t="s">
        <v>261</v>
      </c>
      <c r="G54" s="260" t="s">
        <v>9</v>
      </c>
    </row>
    <row r="55" spans="1:7" ht="12.75">
      <c r="A55" s="259" t="s">
        <v>304</v>
      </c>
      <c r="B55" s="266" t="s">
        <v>301</v>
      </c>
      <c r="C55" s="262">
        <v>7478545276</v>
      </c>
      <c r="D55" s="262">
        <v>15979002</v>
      </c>
      <c r="E55" s="262">
        <v>11272626</v>
      </c>
      <c r="F55" s="262">
        <v>135704376</v>
      </c>
      <c r="G55" s="262">
        <f>SUM(C55:F55)</f>
        <v>7641501280</v>
      </c>
    </row>
    <row r="56" spans="1:7" ht="12.75">
      <c r="A56" s="259" t="s">
        <v>306</v>
      </c>
      <c r="B56" s="266" t="s">
        <v>303</v>
      </c>
      <c r="C56" s="262">
        <v>629678656</v>
      </c>
      <c r="D56" s="262"/>
      <c r="E56" s="262"/>
      <c r="F56" s="262"/>
      <c r="G56" s="262">
        <f aca="true" t="shared" si="1" ref="G56:G75">SUM(C56:F56)</f>
        <v>629678656</v>
      </c>
    </row>
    <row r="57" spans="1:7" ht="12.75">
      <c r="A57" s="259" t="s">
        <v>308</v>
      </c>
      <c r="B57" s="266" t="s">
        <v>305</v>
      </c>
      <c r="C57" s="262">
        <v>-20345530</v>
      </c>
      <c r="D57" s="262"/>
      <c r="E57" s="262">
        <v>9541</v>
      </c>
      <c r="F57" s="262">
        <v>79035</v>
      </c>
      <c r="G57" s="262">
        <f t="shared" si="1"/>
        <v>-20256954</v>
      </c>
    </row>
    <row r="58" spans="1:7" ht="12.75">
      <c r="A58" s="259" t="s">
        <v>310</v>
      </c>
      <c r="B58" s="266" t="s">
        <v>307</v>
      </c>
      <c r="C58" s="262">
        <v>-2356763944</v>
      </c>
      <c r="D58" s="262">
        <v>-22722874</v>
      </c>
      <c r="E58" s="262">
        <v>-14028125</v>
      </c>
      <c r="F58" s="262">
        <v>-134920760</v>
      </c>
      <c r="G58" s="262">
        <f t="shared" si="1"/>
        <v>-2528435703</v>
      </c>
    </row>
    <row r="59" spans="1:7" ht="12.75">
      <c r="A59" s="259" t="s">
        <v>312</v>
      </c>
      <c r="B59" s="266" t="s">
        <v>309</v>
      </c>
      <c r="C59" s="262">
        <v>8681194</v>
      </c>
      <c r="D59" s="262">
        <v>-400191</v>
      </c>
      <c r="E59" s="262">
        <v>730365</v>
      </c>
      <c r="F59" s="262">
        <v>-2746091</v>
      </c>
      <c r="G59" s="262">
        <f t="shared" si="1"/>
        <v>6265277</v>
      </c>
    </row>
    <row r="60" spans="1:7" ht="12.75">
      <c r="A60" s="259" t="s">
        <v>314</v>
      </c>
      <c r="B60" s="200" t="s">
        <v>311</v>
      </c>
      <c r="C60" s="264">
        <f>SUM(C55:C59)</f>
        <v>5739795652</v>
      </c>
      <c r="D60" s="264">
        <f>SUM(D55:D59)</f>
        <v>-7144063</v>
      </c>
      <c r="E60" s="264">
        <f>SUM(E55:E59)</f>
        <v>-2015593</v>
      </c>
      <c r="F60" s="264">
        <f>SUM(F55:F59)</f>
        <v>-1883440</v>
      </c>
      <c r="G60" s="264">
        <f>SUM(G55:G59)</f>
        <v>5728752556</v>
      </c>
    </row>
    <row r="61" spans="1:7" ht="12.75">
      <c r="A61" s="259" t="s">
        <v>316</v>
      </c>
      <c r="B61" s="266" t="s">
        <v>313</v>
      </c>
      <c r="C61" s="262">
        <v>0</v>
      </c>
      <c r="D61" s="262"/>
      <c r="E61" s="262">
        <v>0</v>
      </c>
      <c r="F61" s="262">
        <v>0</v>
      </c>
      <c r="G61" s="262">
        <f t="shared" si="1"/>
        <v>0</v>
      </c>
    </row>
    <row r="62" spans="1:7" ht="12.75">
      <c r="A62" s="259" t="s">
        <v>318</v>
      </c>
      <c r="B62" s="266" t="s">
        <v>315</v>
      </c>
      <c r="C62" s="262">
        <v>0</v>
      </c>
      <c r="D62" s="262">
        <v>0</v>
      </c>
      <c r="E62" s="262">
        <v>0</v>
      </c>
      <c r="F62" s="262">
        <v>0</v>
      </c>
      <c r="G62" s="262">
        <f t="shared" si="1"/>
        <v>0</v>
      </c>
    </row>
    <row r="63" spans="1:7" ht="12.75">
      <c r="A63" s="259" t="s">
        <v>320</v>
      </c>
      <c r="B63" s="200" t="s">
        <v>317</v>
      </c>
      <c r="C63" s="264">
        <f>SUM(C61:C62)</f>
        <v>0</v>
      </c>
      <c r="D63" s="264">
        <f>SUM(D61:D62)</f>
        <v>0</v>
      </c>
      <c r="E63" s="264">
        <f>SUM(E61:E62)</f>
        <v>0</v>
      </c>
      <c r="F63" s="264">
        <f>SUM(F61:F62)</f>
        <v>0</v>
      </c>
      <c r="G63" s="264">
        <f>SUM(G61:G62)</f>
        <v>0</v>
      </c>
    </row>
    <row r="64" spans="1:7" ht="12.75">
      <c r="A64" s="259" t="s">
        <v>322</v>
      </c>
      <c r="B64" s="266" t="s">
        <v>319</v>
      </c>
      <c r="C64" s="262">
        <v>0</v>
      </c>
      <c r="D64" s="262">
        <v>0</v>
      </c>
      <c r="E64" s="262"/>
      <c r="F64" s="262"/>
      <c r="G64" s="262">
        <f>SUM(C64:F64)</f>
        <v>0</v>
      </c>
    </row>
    <row r="65" spans="1:7" ht="12.75">
      <c r="A65" s="259" t="s">
        <v>324</v>
      </c>
      <c r="B65" s="266" t="s">
        <v>321</v>
      </c>
      <c r="C65" s="262">
        <v>0</v>
      </c>
      <c r="D65" s="262">
        <v>0</v>
      </c>
      <c r="E65" s="262">
        <v>0</v>
      </c>
      <c r="F65" s="262">
        <v>0</v>
      </c>
      <c r="G65" s="262">
        <f t="shared" si="1"/>
        <v>0</v>
      </c>
    </row>
    <row r="66" spans="1:7" ht="12.75">
      <c r="A66" s="259" t="s">
        <v>326</v>
      </c>
      <c r="B66" s="266" t="s">
        <v>323</v>
      </c>
      <c r="C66" s="262">
        <v>21732794</v>
      </c>
      <c r="D66" s="262">
        <v>0</v>
      </c>
      <c r="E66" s="262">
        <v>0</v>
      </c>
      <c r="F66" s="262">
        <v>0</v>
      </c>
      <c r="G66" s="262">
        <f t="shared" si="1"/>
        <v>21732794</v>
      </c>
    </row>
    <row r="67" spans="1:7" ht="12.75">
      <c r="A67" s="259" t="s">
        <v>328</v>
      </c>
      <c r="B67" s="200" t="s">
        <v>325</v>
      </c>
      <c r="C67" s="264">
        <f>SUM(C64:C66)</f>
        <v>21732794</v>
      </c>
      <c r="D67" s="264">
        <f>SUM(D64:D66)</f>
        <v>0</v>
      </c>
      <c r="E67" s="264">
        <f>SUM(E64:E66)</f>
        <v>0</v>
      </c>
      <c r="F67" s="264">
        <f>SUM(F64:F66)</f>
        <v>0</v>
      </c>
      <c r="G67" s="264">
        <f>SUM(G64:G66)</f>
        <v>21732794</v>
      </c>
    </row>
    <row r="68" spans="1:7" ht="12.75">
      <c r="A68" s="259" t="s">
        <v>330</v>
      </c>
      <c r="B68" s="266" t="s">
        <v>327</v>
      </c>
      <c r="C68" s="262">
        <v>11232978</v>
      </c>
      <c r="D68" s="262"/>
      <c r="E68" s="262"/>
      <c r="F68" s="262"/>
      <c r="G68" s="262">
        <f t="shared" si="1"/>
        <v>11232978</v>
      </c>
    </row>
    <row r="69" spans="1:7" ht="12.75">
      <c r="A69" s="259" t="s">
        <v>332</v>
      </c>
      <c r="B69" s="266" t="s">
        <v>812</v>
      </c>
      <c r="C69" s="262">
        <v>37000</v>
      </c>
      <c r="D69" s="262"/>
      <c r="E69" s="262"/>
      <c r="F69" s="262"/>
      <c r="G69" s="262">
        <f t="shared" si="1"/>
        <v>37000</v>
      </c>
    </row>
    <row r="70" spans="1:7" ht="12.75">
      <c r="A70" s="259" t="s">
        <v>334</v>
      </c>
      <c r="B70" s="266" t="s">
        <v>329</v>
      </c>
      <c r="C70" s="262">
        <v>222261</v>
      </c>
      <c r="D70" s="262"/>
      <c r="E70" s="262"/>
      <c r="F70" s="262"/>
      <c r="G70" s="262">
        <f t="shared" si="1"/>
        <v>222261</v>
      </c>
    </row>
    <row r="71" spans="1:7" ht="12.75">
      <c r="A71" s="259" t="s">
        <v>336</v>
      </c>
      <c r="B71" s="266" t="s">
        <v>331</v>
      </c>
      <c r="C71" s="262">
        <v>8216792</v>
      </c>
      <c r="D71" s="262"/>
      <c r="E71" s="262"/>
      <c r="F71" s="262">
        <v>4226770</v>
      </c>
      <c r="G71" s="262">
        <f t="shared" si="1"/>
        <v>12443562</v>
      </c>
    </row>
    <row r="72" spans="1:7" ht="12.75">
      <c r="A72" s="259" t="s">
        <v>338</v>
      </c>
      <c r="B72" s="200" t="s">
        <v>333</v>
      </c>
      <c r="C72" s="264">
        <f>SUM(C68:C71)</f>
        <v>19709031</v>
      </c>
      <c r="D72" s="264">
        <f>SUM(D68:D71)</f>
        <v>0</v>
      </c>
      <c r="E72" s="264">
        <f>SUM(E68:E71)</f>
        <v>0</v>
      </c>
      <c r="F72" s="264">
        <f>SUM(F68:F71)</f>
        <v>4226770</v>
      </c>
      <c r="G72" s="264">
        <f>SUM(G68:G71)</f>
        <v>23935801</v>
      </c>
    </row>
    <row r="73" spans="1:7" ht="12.75">
      <c r="A73" s="259" t="s">
        <v>340</v>
      </c>
      <c r="B73" s="200" t="s">
        <v>335</v>
      </c>
      <c r="C73" s="264">
        <f>SUM(C72,C67,C63,)</f>
        <v>41441825</v>
      </c>
      <c r="D73" s="264">
        <f>SUM(D72,D67,D63,)</f>
        <v>0</v>
      </c>
      <c r="E73" s="264">
        <f>SUM(E72,E67,E63,)</f>
        <v>0</v>
      </c>
      <c r="F73" s="264">
        <f>SUM(F72,F67,F63,)</f>
        <v>4226770</v>
      </c>
      <c r="G73" s="264">
        <f>SUM(G72,G67,G63,)</f>
        <v>45668595</v>
      </c>
    </row>
    <row r="74" spans="1:7" ht="12.75">
      <c r="A74" s="259" t="s">
        <v>342</v>
      </c>
      <c r="B74" s="266" t="s">
        <v>337</v>
      </c>
      <c r="C74" s="262">
        <v>8424337</v>
      </c>
      <c r="D74" s="262">
        <v>7294879</v>
      </c>
      <c r="E74" s="262">
        <v>9182127</v>
      </c>
      <c r="F74" s="262">
        <v>11253605</v>
      </c>
      <c r="G74" s="262">
        <f t="shared" si="1"/>
        <v>36154948</v>
      </c>
    </row>
    <row r="75" spans="1:7" ht="12.75">
      <c r="A75" s="259" t="s">
        <v>370</v>
      </c>
      <c r="B75" s="266" t="s">
        <v>339</v>
      </c>
      <c r="C75" s="262">
        <v>151974050</v>
      </c>
      <c r="D75" s="262"/>
      <c r="E75" s="262"/>
      <c r="F75" s="262"/>
      <c r="G75" s="262">
        <f t="shared" si="1"/>
        <v>151974050</v>
      </c>
    </row>
    <row r="76" spans="1:7" ht="12.75">
      <c r="A76" s="259" t="s">
        <v>371</v>
      </c>
      <c r="B76" s="200" t="s">
        <v>341</v>
      </c>
      <c r="C76" s="264">
        <f>SUM(C74:C75)</f>
        <v>160398387</v>
      </c>
      <c r="D76" s="264">
        <f>D74+D75</f>
        <v>7294879</v>
      </c>
      <c r="E76" s="264">
        <f>E74+E75</f>
        <v>9182127</v>
      </c>
      <c r="F76" s="264">
        <f>F74+F75</f>
        <v>11253605</v>
      </c>
      <c r="G76" s="264">
        <f>G74+G75</f>
        <v>188128998</v>
      </c>
    </row>
    <row r="77" spans="1:7" ht="12.75">
      <c r="A77" s="259" t="s">
        <v>372</v>
      </c>
      <c r="B77" s="200" t="s">
        <v>343</v>
      </c>
      <c r="C77" s="264">
        <f>SUM(C60,C73,C76)</f>
        <v>5941635864</v>
      </c>
      <c r="D77" s="264">
        <f>SUM(D60,D73,D76)</f>
        <v>150816</v>
      </c>
      <c r="E77" s="264">
        <f>SUM(E60,E73,E76)</f>
        <v>7166534</v>
      </c>
      <c r="F77" s="264">
        <f>SUM(F60,F73,F76)</f>
        <v>13596935</v>
      </c>
      <c r="G77" s="264">
        <f>SUM(G60,G73,G76)</f>
        <v>5962550149</v>
      </c>
    </row>
    <row r="78" spans="1:7" ht="12.75">
      <c r="A78" s="275"/>
      <c r="B78" s="276"/>
      <c r="C78" s="277"/>
      <c r="D78" s="277"/>
      <c r="E78" s="277"/>
      <c r="F78" s="277"/>
      <c r="G78" s="277"/>
    </row>
    <row r="79" spans="1:7" ht="12.75">
      <c r="A79" s="275"/>
      <c r="B79" s="276"/>
      <c r="C79" s="277"/>
      <c r="D79" s="277"/>
      <c r="E79" s="277"/>
      <c r="F79" s="277"/>
      <c r="G79" s="277"/>
    </row>
    <row r="80" ht="12.75">
      <c r="C80" s="273"/>
    </row>
    <row r="81" ht="12.75">
      <c r="D81" s="274" t="s">
        <v>344</v>
      </c>
    </row>
    <row r="82" ht="12.75">
      <c r="D82" s="274"/>
    </row>
    <row r="83" ht="12.75">
      <c r="D83" s="274"/>
    </row>
    <row r="85" spans="2:3" ht="15">
      <c r="B85" s="278" t="s">
        <v>345</v>
      </c>
      <c r="C85" s="278"/>
    </row>
    <row r="86" ht="12.75">
      <c r="G86" s="21" t="s">
        <v>258</v>
      </c>
    </row>
    <row r="87" spans="1:7" ht="12.75" customHeight="1">
      <c r="A87" s="259" t="s">
        <v>5</v>
      </c>
      <c r="B87" s="260" t="s">
        <v>155</v>
      </c>
      <c r="C87" s="260" t="s">
        <v>197</v>
      </c>
      <c r="D87" s="260" t="s">
        <v>259</v>
      </c>
      <c r="E87" s="260" t="s">
        <v>260</v>
      </c>
      <c r="F87" s="260" t="s">
        <v>261</v>
      </c>
      <c r="G87" s="260" t="s">
        <v>9</v>
      </c>
    </row>
    <row r="88" spans="1:7" ht="12.75" customHeight="1">
      <c r="A88" s="259" t="s">
        <v>10</v>
      </c>
      <c r="B88" s="200" t="s">
        <v>262</v>
      </c>
      <c r="C88" s="266"/>
      <c r="D88" s="266"/>
      <c r="E88" s="266"/>
      <c r="F88" s="266"/>
      <c r="G88" s="266"/>
    </row>
    <row r="89" spans="1:7" ht="12.75" customHeight="1">
      <c r="A89" s="259" t="s">
        <v>11</v>
      </c>
      <c r="B89" s="266" t="s">
        <v>346</v>
      </c>
      <c r="C89" s="262">
        <v>355646</v>
      </c>
      <c r="D89" s="262"/>
      <c r="E89" s="262">
        <v>0</v>
      </c>
      <c r="F89" s="262">
        <v>0</v>
      </c>
      <c r="G89" s="262">
        <f>SUM(C89:F89)</f>
        <v>355646</v>
      </c>
    </row>
    <row r="90" spans="1:7" ht="12.75" customHeight="1">
      <c r="A90" s="259" t="s">
        <v>12</v>
      </c>
      <c r="B90" s="266" t="s">
        <v>347</v>
      </c>
      <c r="C90" s="262">
        <v>355646</v>
      </c>
      <c r="D90" s="262"/>
      <c r="E90" s="262">
        <v>0</v>
      </c>
      <c r="F90" s="262">
        <v>0</v>
      </c>
      <c r="G90" s="262">
        <f>SUM(C90:F90)</f>
        <v>355646</v>
      </c>
    </row>
    <row r="91" spans="1:7" ht="12.75" customHeight="1">
      <c r="A91" s="259" t="s">
        <v>13</v>
      </c>
      <c r="B91" s="266" t="s">
        <v>348</v>
      </c>
      <c r="C91" s="262">
        <v>0</v>
      </c>
      <c r="D91" s="262"/>
      <c r="E91" s="262">
        <v>0</v>
      </c>
      <c r="F91" s="262">
        <v>0</v>
      </c>
      <c r="G91" s="262">
        <f>SUM(C91:F91)</f>
        <v>0</v>
      </c>
    </row>
    <row r="92" spans="1:7" ht="12.75" customHeight="1">
      <c r="A92" s="259" t="s">
        <v>15</v>
      </c>
      <c r="B92" s="266"/>
      <c r="C92" s="262"/>
      <c r="D92" s="262"/>
      <c r="E92" s="262"/>
      <c r="F92" s="262"/>
      <c r="G92" s="262"/>
    </row>
    <row r="93" spans="1:7" ht="12.75" customHeight="1">
      <c r="A93" s="259" t="s">
        <v>17</v>
      </c>
      <c r="B93" s="200" t="s">
        <v>263</v>
      </c>
      <c r="C93" s="262"/>
      <c r="D93" s="262"/>
      <c r="E93" s="262"/>
      <c r="F93" s="262"/>
      <c r="G93" s="262"/>
    </row>
    <row r="94" spans="1:7" ht="12.75" customHeight="1">
      <c r="A94" s="259" t="s">
        <v>19</v>
      </c>
      <c r="B94" s="266" t="s">
        <v>346</v>
      </c>
      <c r="C94" s="262">
        <v>34961</v>
      </c>
      <c r="D94" s="262">
        <v>0</v>
      </c>
      <c r="E94" s="262">
        <v>0</v>
      </c>
      <c r="F94" s="262">
        <v>222500</v>
      </c>
      <c r="G94" s="262">
        <f>SUM(C94:F94)</f>
        <v>257461</v>
      </c>
    </row>
    <row r="95" spans="1:7" ht="12.75" customHeight="1">
      <c r="A95" s="259" t="s">
        <v>20</v>
      </c>
      <c r="B95" s="266" t="s">
        <v>347</v>
      </c>
      <c r="C95" s="262">
        <v>34961</v>
      </c>
      <c r="D95" s="262">
        <v>0</v>
      </c>
      <c r="E95" s="262">
        <v>0</v>
      </c>
      <c r="F95" s="262">
        <v>222500</v>
      </c>
      <c r="G95" s="262">
        <f>SUM(C95:F95)</f>
        <v>257461</v>
      </c>
    </row>
    <row r="96" spans="1:7" ht="12.75" customHeight="1">
      <c r="A96" s="259" t="s">
        <v>22</v>
      </c>
      <c r="B96" s="266" t="s">
        <v>348</v>
      </c>
      <c r="C96" s="262"/>
      <c r="D96" s="262">
        <v>0</v>
      </c>
      <c r="E96" s="262">
        <v>0</v>
      </c>
      <c r="F96" s="262">
        <v>0</v>
      </c>
      <c r="G96" s="262">
        <f>SUM(C96:F96)</f>
        <v>0</v>
      </c>
    </row>
    <row r="97" spans="1:7" ht="12.75" customHeight="1">
      <c r="A97" s="259" t="s">
        <v>23</v>
      </c>
      <c r="B97" s="266"/>
      <c r="C97" s="262"/>
      <c r="D97" s="262"/>
      <c r="E97" s="262"/>
      <c r="F97" s="262"/>
      <c r="G97" s="262"/>
    </row>
    <row r="98" spans="1:7" ht="12.75">
      <c r="A98" s="259" t="s">
        <v>37</v>
      </c>
      <c r="B98" s="200" t="s">
        <v>262</v>
      </c>
      <c r="C98" s="266"/>
      <c r="D98" s="266"/>
      <c r="E98" s="266"/>
      <c r="F98" s="266"/>
      <c r="G98" s="266"/>
    </row>
    <row r="99" spans="1:7" ht="12.75">
      <c r="A99" s="259" t="s">
        <v>38</v>
      </c>
      <c r="B99" s="266" t="s">
        <v>349</v>
      </c>
      <c r="C99" s="262"/>
      <c r="D99" s="262">
        <v>0</v>
      </c>
      <c r="E99" s="262">
        <v>0</v>
      </c>
      <c r="F99" s="262">
        <v>0</v>
      </c>
      <c r="G99" s="262">
        <f>SUM(C99:F99)</f>
        <v>0</v>
      </c>
    </row>
    <row r="100" spans="1:7" ht="12.75">
      <c r="A100" s="259" t="s">
        <v>39</v>
      </c>
      <c r="B100" s="266" t="s">
        <v>350</v>
      </c>
      <c r="C100" s="262"/>
      <c r="D100" s="262">
        <v>0</v>
      </c>
      <c r="E100" s="262">
        <v>0</v>
      </c>
      <c r="F100" s="262">
        <v>0</v>
      </c>
      <c r="G100" s="262">
        <f>SUM(C100:F100)</f>
        <v>0</v>
      </c>
    </row>
    <row r="101" spans="1:7" ht="12.75">
      <c r="A101" s="259" t="s">
        <v>40</v>
      </c>
      <c r="B101" s="266" t="s">
        <v>351</v>
      </c>
      <c r="C101" s="262">
        <v>0</v>
      </c>
      <c r="D101" s="262">
        <v>0</v>
      </c>
      <c r="E101" s="262">
        <v>0</v>
      </c>
      <c r="F101" s="262">
        <v>0</v>
      </c>
      <c r="G101" s="262">
        <f>SUM(C101:F101)</f>
        <v>0</v>
      </c>
    </row>
    <row r="102" spans="1:7" ht="12.75">
      <c r="A102" s="259" t="s">
        <v>41</v>
      </c>
      <c r="B102" s="266"/>
      <c r="C102" s="262"/>
      <c r="D102" s="262"/>
      <c r="E102" s="262"/>
      <c r="F102" s="262"/>
      <c r="G102" s="262"/>
    </row>
    <row r="103" spans="1:7" ht="12.75">
      <c r="A103" s="259" t="s">
        <v>42</v>
      </c>
      <c r="B103" s="200" t="s">
        <v>263</v>
      </c>
      <c r="C103" s="262"/>
      <c r="D103" s="262"/>
      <c r="E103" s="262"/>
      <c r="F103" s="262"/>
      <c r="G103" s="262"/>
    </row>
    <row r="104" spans="1:7" ht="12.75">
      <c r="A104" s="259" t="s">
        <v>43</v>
      </c>
      <c r="B104" s="266" t="s">
        <v>349</v>
      </c>
      <c r="C104" s="262">
        <v>50037380</v>
      </c>
      <c r="D104" s="262">
        <v>0</v>
      </c>
      <c r="E104" s="262">
        <v>0</v>
      </c>
      <c r="F104" s="262"/>
      <c r="G104" s="262">
        <f>SUM(C104:F104)</f>
        <v>50037380</v>
      </c>
    </row>
    <row r="105" spans="1:7" ht="12.75">
      <c r="A105" s="259" t="s">
        <v>44</v>
      </c>
      <c r="B105" s="266" t="s">
        <v>350</v>
      </c>
      <c r="C105" s="262">
        <v>50037380</v>
      </c>
      <c r="D105" s="262">
        <v>0</v>
      </c>
      <c r="E105" s="262">
        <v>0</v>
      </c>
      <c r="F105" s="262"/>
      <c r="G105" s="262">
        <f>SUM(C105:F105)</f>
        <v>50037380</v>
      </c>
    </row>
    <row r="106" spans="1:7" ht="12.75">
      <c r="A106" s="259" t="s">
        <v>45</v>
      </c>
      <c r="B106" s="266" t="s">
        <v>351</v>
      </c>
      <c r="C106" s="262">
        <v>0</v>
      </c>
      <c r="D106" s="262">
        <v>0</v>
      </c>
      <c r="E106" s="262">
        <v>0</v>
      </c>
      <c r="F106" s="262">
        <v>0</v>
      </c>
      <c r="G106" s="262">
        <f>SUM(C106:F106)</f>
        <v>0</v>
      </c>
    </row>
    <row r="107" spans="1:7" ht="12.75">
      <c r="A107" s="259" t="s">
        <v>46</v>
      </c>
      <c r="B107" s="266"/>
      <c r="C107" s="262"/>
      <c r="D107" s="262"/>
      <c r="E107" s="262"/>
      <c r="F107" s="262"/>
      <c r="G107" s="262"/>
    </row>
    <row r="108" spans="1:7" ht="12.75">
      <c r="A108" s="259" t="s">
        <v>47</v>
      </c>
      <c r="B108" s="200" t="s">
        <v>352</v>
      </c>
      <c r="C108" s="266"/>
      <c r="D108" s="266"/>
      <c r="E108" s="266"/>
      <c r="F108" s="266"/>
      <c r="G108" s="266"/>
    </row>
    <row r="109" spans="1:7" s="258" customFormat="1" ht="12.75">
      <c r="A109" s="279" t="s">
        <v>48</v>
      </c>
      <c r="B109" s="200" t="s">
        <v>353</v>
      </c>
      <c r="C109" s="264">
        <f aca="true" t="shared" si="2" ref="C109:G110">C89+C94+C104</f>
        <v>50427987</v>
      </c>
      <c r="D109" s="264">
        <f t="shared" si="2"/>
        <v>0</v>
      </c>
      <c r="E109" s="264">
        <f t="shared" si="2"/>
        <v>0</v>
      </c>
      <c r="F109" s="264">
        <f t="shared" si="2"/>
        <v>222500</v>
      </c>
      <c r="G109" s="264">
        <f t="shared" si="2"/>
        <v>50650487</v>
      </c>
    </row>
    <row r="110" spans="1:7" s="258" customFormat="1" ht="12.75">
      <c r="A110" s="279" t="s">
        <v>49</v>
      </c>
      <c r="B110" s="200" t="s">
        <v>354</v>
      </c>
      <c r="C110" s="264">
        <f t="shared" si="2"/>
        <v>50427987</v>
      </c>
      <c r="D110" s="264">
        <f t="shared" si="2"/>
        <v>0</v>
      </c>
      <c r="E110" s="264">
        <f t="shared" si="2"/>
        <v>0</v>
      </c>
      <c r="F110" s="264">
        <f t="shared" si="2"/>
        <v>222500</v>
      </c>
      <c r="G110" s="264">
        <f t="shared" si="2"/>
        <v>50650487</v>
      </c>
    </row>
    <row r="111" spans="1:7" s="258" customFormat="1" ht="12.75">
      <c r="A111" s="279" t="s">
        <v>50</v>
      </c>
      <c r="B111" s="200" t="s">
        <v>355</v>
      </c>
      <c r="C111" s="264">
        <f>C91+C96+C101+C106</f>
        <v>0</v>
      </c>
      <c r="D111" s="264">
        <f>D91+D96+D101+D106</f>
        <v>0</v>
      </c>
      <c r="E111" s="264">
        <f>E91+E96+E101+E106</f>
        <v>0</v>
      </c>
      <c r="F111" s="264">
        <f>F91+F96+F101+F106</f>
        <v>0</v>
      </c>
      <c r="G111" s="264">
        <f>G91+G96+G101+G106</f>
        <v>0</v>
      </c>
    </row>
    <row r="112" spans="1:7" ht="12.75">
      <c r="A112" s="259" t="s">
        <v>51</v>
      </c>
      <c r="B112" s="266"/>
      <c r="C112" s="262"/>
      <c r="D112" s="262"/>
      <c r="E112" s="262"/>
      <c r="F112" s="262"/>
      <c r="G112" s="262"/>
    </row>
    <row r="113" spans="1:7" ht="12.75">
      <c r="A113" s="259" t="s">
        <v>52</v>
      </c>
      <c r="B113" s="200" t="s">
        <v>356</v>
      </c>
      <c r="C113" s="262"/>
      <c r="D113" s="262"/>
      <c r="E113" s="262"/>
      <c r="F113" s="262"/>
      <c r="G113" s="262"/>
    </row>
    <row r="114" spans="1:7" ht="12.75">
      <c r="A114" s="259" t="s">
        <v>53</v>
      </c>
      <c r="B114" s="266" t="s">
        <v>357</v>
      </c>
      <c r="C114" s="262">
        <v>468092740</v>
      </c>
      <c r="D114" s="262">
        <v>0</v>
      </c>
      <c r="E114" s="262">
        <v>0</v>
      </c>
      <c r="F114" s="262">
        <v>0</v>
      </c>
      <c r="G114" s="262">
        <f>SUM(C114:F114)</f>
        <v>468092740</v>
      </c>
    </row>
    <row r="115" spans="1:7" ht="12.75">
      <c r="A115" s="259" t="s">
        <v>54</v>
      </c>
      <c r="B115" s="266" t="s">
        <v>358</v>
      </c>
      <c r="C115" s="262">
        <v>0</v>
      </c>
      <c r="D115" s="262">
        <v>0</v>
      </c>
      <c r="E115" s="262">
        <v>0</v>
      </c>
      <c r="F115" s="262">
        <v>0</v>
      </c>
      <c r="G115" s="262">
        <f>SUM(C115:F115)</f>
        <v>0</v>
      </c>
    </row>
    <row r="116" spans="1:7" ht="12.75">
      <c r="A116" s="259" t="s">
        <v>55</v>
      </c>
      <c r="B116" s="266" t="s">
        <v>359</v>
      </c>
      <c r="C116" s="262">
        <v>468092740</v>
      </c>
      <c r="D116" s="262">
        <v>0</v>
      </c>
      <c r="E116" s="262">
        <v>0</v>
      </c>
      <c r="F116" s="262">
        <v>0</v>
      </c>
      <c r="G116" s="262">
        <f>SUM(C116:F116)</f>
        <v>468092740</v>
      </c>
    </row>
    <row r="117" spans="1:7" ht="12.75">
      <c r="A117" s="605"/>
      <c r="B117" s="605"/>
      <c r="C117" s="605"/>
      <c r="D117" s="605"/>
      <c r="E117" s="605"/>
      <c r="F117" s="605"/>
      <c r="G117" s="605"/>
    </row>
    <row r="118" spans="1:7" ht="12.75">
      <c r="A118" s="592"/>
      <c r="B118" s="592"/>
      <c r="C118" s="592"/>
      <c r="D118" s="592"/>
      <c r="E118" s="592"/>
      <c r="F118" s="592"/>
      <c r="G118" s="592"/>
    </row>
    <row r="119" spans="1:7" ht="12.75">
      <c r="A119" s="592"/>
      <c r="B119" s="592"/>
      <c r="C119" s="592"/>
      <c r="D119" s="592"/>
      <c r="E119" s="592"/>
      <c r="F119" s="592"/>
      <c r="G119" s="592"/>
    </row>
    <row r="120" spans="1:7" ht="12.75">
      <c r="A120" s="593" t="s">
        <v>360</v>
      </c>
      <c r="B120" s="594"/>
      <c r="C120" s="594"/>
      <c r="D120" s="594"/>
      <c r="E120" s="594"/>
      <c r="F120" s="594"/>
      <c r="G120" s="594"/>
    </row>
    <row r="121" spans="1:7" ht="12.75">
      <c r="A121" s="594"/>
      <c r="B121" s="594"/>
      <c r="C121" s="594"/>
      <c r="D121" s="594"/>
      <c r="E121" s="594"/>
      <c r="F121" s="594"/>
      <c r="G121" s="594"/>
    </row>
    <row r="122" spans="1:7" ht="12.75">
      <c r="A122" s="597"/>
      <c r="B122" s="597"/>
      <c r="C122" s="597"/>
      <c r="D122" s="597"/>
      <c r="E122" s="597"/>
      <c r="F122" s="597"/>
      <c r="G122" s="597"/>
    </row>
    <row r="123" spans="1:7" ht="12.75">
      <c r="A123" s="281" t="s">
        <v>56</v>
      </c>
      <c r="B123" s="282" t="s">
        <v>155</v>
      </c>
      <c r="C123" s="282" t="s">
        <v>197</v>
      </c>
      <c r="D123" s="282" t="s">
        <v>259</v>
      </c>
      <c r="E123" s="282" t="s">
        <v>260</v>
      </c>
      <c r="F123" s="282" t="s">
        <v>261</v>
      </c>
      <c r="G123" s="282" t="s">
        <v>9</v>
      </c>
    </row>
    <row r="124" spans="1:7" ht="12.75">
      <c r="A124" s="259" t="s">
        <v>57</v>
      </c>
      <c r="B124" s="200" t="s">
        <v>356</v>
      </c>
      <c r="C124" s="262"/>
      <c r="D124" s="262"/>
      <c r="E124" s="262"/>
      <c r="F124" s="262"/>
      <c r="G124" s="262"/>
    </row>
    <row r="125" spans="1:7" ht="12.75">
      <c r="A125" s="259" t="s">
        <v>58</v>
      </c>
      <c r="B125" s="266" t="s">
        <v>361</v>
      </c>
      <c r="C125" s="262">
        <v>22924293</v>
      </c>
      <c r="D125" s="262">
        <v>0</v>
      </c>
      <c r="E125" s="262">
        <v>0</v>
      </c>
      <c r="F125" s="262">
        <v>0</v>
      </c>
      <c r="G125" s="262">
        <f>SUM(C125:F125)</f>
        <v>22924293</v>
      </c>
    </row>
    <row r="126" spans="1:7" ht="12.75">
      <c r="A126" s="259" t="s">
        <v>59</v>
      </c>
      <c r="B126" s="266" t="s">
        <v>362</v>
      </c>
      <c r="C126" s="262">
        <v>0</v>
      </c>
      <c r="D126" s="262">
        <v>0</v>
      </c>
      <c r="E126" s="262">
        <v>0</v>
      </c>
      <c r="F126" s="262">
        <v>0</v>
      </c>
      <c r="G126" s="262">
        <f>SUM(C126:F126)</f>
        <v>0</v>
      </c>
    </row>
    <row r="127" spans="1:7" ht="12.75">
      <c r="A127" s="259" t="s">
        <v>60</v>
      </c>
      <c r="B127" s="266" t="s">
        <v>363</v>
      </c>
      <c r="C127" s="262">
        <v>22924293</v>
      </c>
      <c r="D127" s="262">
        <v>0</v>
      </c>
      <c r="E127" s="262">
        <v>0</v>
      </c>
      <c r="F127" s="262">
        <v>0</v>
      </c>
      <c r="G127" s="262">
        <f>SUM(C127:F127)</f>
        <v>22924293</v>
      </c>
    </row>
    <row r="128" spans="1:7" ht="12.75">
      <c r="A128" s="259" t="s">
        <v>61</v>
      </c>
      <c r="B128" s="266"/>
      <c r="C128" s="262"/>
      <c r="D128" s="262"/>
      <c r="E128" s="262"/>
      <c r="F128" s="262"/>
      <c r="G128" s="262"/>
    </row>
    <row r="129" spans="1:7" ht="12.75">
      <c r="A129" s="259" t="s">
        <v>62</v>
      </c>
      <c r="B129" s="200" t="s">
        <v>364</v>
      </c>
      <c r="C129" s="262"/>
      <c r="D129" s="262"/>
      <c r="E129" s="262"/>
      <c r="F129" s="262"/>
      <c r="G129" s="262"/>
    </row>
    <row r="130" spans="1:7" ht="12.75">
      <c r="A130" s="259" t="s">
        <v>63</v>
      </c>
      <c r="B130" s="266" t="s">
        <v>365</v>
      </c>
      <c r="C130" s="262">
        <v>67685800</v>
      </c>
      <c r="D130" s="262">
        <v>0</v>
      </c>
      <c r="E130" s="262">
        <v>0</v>
      </c>
      <c r="F130" s="262">
        <v>0</v>
      </c>
      <c r="G130" s="262">
        <f>SUM(C130:F130)</f>
        <v>67685800</v>
      </c>
    </row>
    <row r="131" spans="1:7" ht="12.75">
      <c r="A131" s="259" t="s">
        <v>64</v>
      </c>
      <c r="B131" s="266" t="s">
        <v>366</v>
      </c>
      <c r="C131" s="262">
        <v>0</v>
      </c>
      <c r="D131" s="262">
        <v>0</v>
      </c>
      <c r="E131" s="262">
        <v>0</v>
      </c>
      <c r="F131" s="262">
        <v>0</v>
      </c>
      <c r="G131" s="262">
        <f>SUM(C131:F131)</f>
        <v>0</v>
      </c>
    </row>
    <row r="132" spans="1:7" ht="12.75">
      <c r="A132" s="259" t="s">
        <v>299</v>
      </c>
      <c r="B132" s="266" t="s">
        <v>367</v>
      </c>
      <c r="C132" s="262">
        <v>67685800</v>
      </c>
      <c r="D132" s="262">
        <v>0</v>
      </c>
      <c r="E132" s="262">
        <v>0</v>
      </c>
      <c r="F132" s="262">
        <v>0</v>
      </c>
      <c r="G132" s="262">
        <f>SUM(C132:F132)</f>
        <v>67685800</v>
      </c>
    </row>
    <row r="133" spans="1:7" ht="12.75">
      <c r="A133" s="259" t="s">
        <v>300</v>
      </c>
      <c r="B133" s="266"/>
      <c r="C133" s="262"/>
      <c r="D133" s="262"/>
      <c r="E133" s="262"/>
      <c r="F133" s="262"/>
      <c r="G133" s="262"/>
    </row>
    <row r="134" spans="1:7" ht="12.75">
      <c r="A134" s="259" t="s">
        <v>302</v>
      </c>
      <c r="B134" s="200" t="s">
        <v>364</v>
      </c>
      <c r="C134" s="262"/>
      <c r="D134" s="262"/>
      <c r="E134" s="262"/>
      <c r="F134" s="262"/>
      <c r="G134" s="262"/>
    </row>
    <row r="135" spans="1:7" ht="12.75">
      <c r="A135" s="259" t="s">
        <v>304</v>
      </c>
      <c r="B135" s="266" t="s">
        <v>361</v>
      </c>
      <c r="C135" s="262">
        <v>3468000</v>
      </c>
      <c r="D135" s="262">
        <v>0</v>
      </c>
      <c r="E135" s="262">
        <v>0</v>
      </c>
      <c r="F135" s="262">
        <v>0</v>
      </c>
      <c r="G135" s="262">
        <f>SUM(C135:F135)</f>
        <v>3468000</v>
      </c>
    </row>
    <row r="136" spans="1:7" ht="12.75">
      <c r="A136" s="259" t="s">
        <v>306</v>
      </c>
      <c r="B136" s="266" t="s">
        <v>362</v>
      </c>
      <c r="C136" s="262">
        <v>0</v>
      </c>
      <c r="D136" s="262">
        <v>0</v>
      </c>
      <c r="E136" s="262">
        <v>0</v>
      </c>
      <c r="F136" s="262">
        <v>0</v>
      </c>
      <c r="G136" s="262">
        <f>SUM(C136:F136)</f>
        <v>0</v>
      </c>
    </row>
    <row r="137" spans="1:7" ht="12.75">
      <c r="A137" s="259" t="s">
        <v>308</v>
      </c>
      <c r="B137" s="266" t="s">
        <v>363</v>
      </c>
      <c r="C137" s="262">
        <v>3468000</v>
      </c>
      <c r="D137" s="262">
        <v>0</v>
      </c>
      <c r="E137" s="262">
        <v>0</v>
      </c>
      <c r="F137" s="262">
        <v>0</v>
      </c>
      <c r="G137" s="262">
        <f>SUM(C137:F137)</f>
        <v>3468000</v>
      </c>
    </row>
    <row r="138" spans="1:7" ht="12.75">
      <c r="A138" s="259" t="s">
        <v>310</v>
      </c>
      <c r="B138" s="266"/>
      <c r="C138" s="262"/>
      <c r="D138" s="262"/>
      <c r="E138" s="262"/>
      <c r="F138" s="262"/>
      <c r="G138" s="262"/>
    </row>
    <row r="139" spans="1:7" ht="12.75">
      <c r="A139" s="259" t="s">
        <v>312</v>
      </c>
      <c r="B139" s="200" t="s">
        <v>368</v>
      </c>
      <c r="C139" s="262"/>
      <c r="D139" s="262"/>
      <c r="E139" s="262"/>
      <c r="F139" s="262"/>
      <c r="G139" s="262"/>
    </row>
    <row r="140" spans="1:7" ht="12.75">
      <c r="A140" s="259" t="s">
        <v>314</v>
      </c>
      <c r="B140" s="266" t="s">
        <v>357</v>
      </c>
      <c r="C140" s="262">
        <v>3285000</v>
      </c>
      <c r="D140" s="262">
        <v>0</v>
      </c>
      <c r="E140" s="262">
        <v>0</v>
      </c>
      <c r="F140" s="262">
        <v>0</v>
      </c>
      <c r="G140" s="262">
        <f>SUM(C140:F140)</f>
        <v>3285000</v>
      </c>
    </row>
    <row r="141" spans="1:7" ht="12.75">
      <c r="A141" s="259" t="s">
        <v>316</v>
      </c>
      <c r="B141" s="266" t="s">
        <v>358</v>
      </c>
      <c r="C141" s="262">
        <v>1060425</v>
      </c>
      <c r="D141" s="262">
        <v>0</v>
      </c>
      <c r="E141" s="262">
        <v>0</v>
      </c>
      <c r="F141" s="262">
        <v>0</v>
      </c>
      <c r="G141" s="262">
        <f>SUM(C141:F141)</f>
        <v>1060425</v>
      </c>
    </row>
    <row r="142" spans="1:7" ht="12.75">
      <c r="A142" s="259" t="s">
        <v>318</v>
      </c>
      <c r="B142" s="266" t="s">
        <v>359</v>
      </c>
      <c r="C142" s="262">
        <v>2224575</v>
      </c>
      <c r="D142" s="262">
        <v>0</v>
      </c>
      <c r="E142" s="262">
        <v>0</v>
      </c>
      <c r="F142" s="262">
        <v>0</v>
      </c>
      <c r="G142" s="262">
        <f>SUM(C142:F142)</f>
        <v>2224575</v>
      </c>
    </row>
    <row r="143" spans="1:7" ht="12.75">
      <c r="A143" s="259" t="s">
        <v>320</v>
      </c>
      <c r="B143" s="283"/>
      <c r="C143" s="284"/>
      <c r="D143" s="284"/>
      <c r="E143" s="284"/>
      <c r="F143" s="284"/>
      <c r="G143" s="284"/>
    </row>
    <row r="144" spans="1:7" ht="12.75">
      <c r="A144" s="259" t="s">
        <v>322</v>
      </c>
      <c r="B144" s="285" t="s">
        <v>368</v>
      </c>
      <c r="C144" s="262"/>
      <c r="D144" s="262"/>
      <c r="E144" s="262"/>
      <c r="F144" s="262"/>
      <c r="G144" s="262"/>
    </row>
    <row r="145" spans="1:7" ht="12.75">
      <c r="A145" s="259" t="s">
        <v>324</v>
      </c>
      <c r="B145" s="286" t="s">
        <v>346</v>
      </c>
      <c r="C145" s="262">
        <v>740138810</v>
      </c>
      <c r="D145" s="262">
        <v>0</v>
      </c>
      <c r="E145" s="262">
        <v>0</v>
      </c>
      <c r="F145" s="262">
        <v>0</v>
      </c>
      <c r="G145" s="262">
        <f>SUM(C145:F145)</f>
        <v>740138810</v>
      </c>
    </row>
    <row r="146" spans="1:7" ht="12.75">
      <c r="A146" s="259" t="s">
        <v>326</v>
      </c>
      <c r="B146" s="286" t="s">
        <v>347</v>
      </c>
      <c r="C146" s="262">
        <v>182498100</v>
      </c>
      <c r="D146" s="262">
        <v>0</v>
      </c>
      <c r="E146" s="262">
        <v>0</v>
      </c>
      <c r="F146" s="262">
        <v>0</v>
      </c>
      <c r="G146" s="262">
        <f>SUM(C146:F146)</f>
        <v>182498100</v>
      </c>
    </row>
    <row r="147" spans="1:7" ht="12.75">
      <c r="A147" s="259" t="s">
        <v>328</v>
      </c>
      <c r="B147" s="286" t="s">
        <v>348</v>
      </c>
      <c r="C147" s="262">
        <v>557640710</v>
      </c>
      <c r="D147" s="262">
        <v>0</v>
      </c>
      <c r="E147" s="262">
        <v>0</v>
      </c>
      <c r="F147" s="262">
        <v>0</v>
      </c>
      <c r="G147" s="262">
        <f>SUM(C147:F147)</f>
        <v>557640710</v>
      </c>
    </row>
    <row r="148" spans="1:7" ht="12.75">
      <c r="A148" s="259" t="s">
        <v>330</v>
      </c>
      <c r="B148" s="283"/>
      <c r="C148" s="284"/>
      <c r="D148" s="284"/>
      <c r="E148" s="284"/>
      <c r="F148" s="284"/>
      <c r="G148" s="284"/>
    </row>
    <row r="149" spans="1:7" ht="12.75">
      <c r="A149" s="259" t="s">
        <v>332</v>
      </c>
      <c r="B149" s="285" t="s">
        <v>368</v>
      </c>
      <c r="C149" s="262"/>
      <c r="D149" s="262"/>
      <c r="E149" s="262"/>
      <c r="F149" s="262"/>
      <c r="G149" s="262"/>
    </row>
    <row r="150" spans="1:7" ht="12.75">
      <c r="A150" s="259" t="s">
        <v>334</v>
      </c>
      <c r="B150" s="286" t="s">
        <v>361</v>
      </c>
      <c r="C150" s="262">
        <v>125556176</v>
      </c>
      <c r="D150" s="262">
        <v>0</v>
      </c>
      <c r="E150" s="262">
        <v>0</v>
      </c>
      <c r="F150" s="262">
        <v>0</v>
      </c>
      <c r="G150" s="262">
        <f>SUM(C150:F150)</f>
        <v>125556176</v>
      </c>
    </row>
    <row r="151" spans="1:7" ht="12.75">
      <c r="A151" s="259" t="s">
        <v>336</v>
      </c>
      <c r="B151" s="286" t="s">
        <v>362</v>
      </c>
      <c r="C151" s="262">
        <v>43002521</v>
      </c>
      <c r="D151" s="262">
        <v>0</v>
      </c>
      <c r="E151" s="262">
        <v>0</v>
      </c>
      <c r="F151" s="262">
        <v>0</v>
      </c>
      <c r="G151" s="262">
        <f>SUM(C151:F151)</f>
        <v>43002521</v>
      </c>
    </row>
    <row r="152" spans="1:7" ht="12.75">
      <c r="A152" s="259" t="s">
        <v>338</v>
      </c>
      <c r="B152" s="286" t="s">
        <v>363</v>
      </c>
      <c r="C152" s="262">
        <v>82553655</v>
      </c>
      <c r="D152" s="262">
        <v>0</v>
      </c>
      <c r="E152" s="262">
        <v>0</v>
      </c>
      <c r="F152" s="262">
        <v>0</v>
      </c>
      <c r="G152" s="262">
        <f>SUM(C152:F152)</f>
        <v>82553655</v>
      </c>
    </row>
    <row r="153" spans="1:7" ht="12.75">
      <c r="A153" s="259" t="s">
        <v>340</v>
      </c>
      <c r="B153" s="283"/>
      <c r="C153" s="284"/>
      <c r="D153" s="284"/>
      <c r="E153" s="284"/>
      <c r="F153" s="284"/>
      <c r="G153" s="284"/>
    </row>
    <row r="154" spans="1:7" ht="12.75">
      <c r="A154" s="259" t="s">
        <v>342</v>
      </c>
      <c r="B154" s="285" t="s">
        <v>369</v>
      </c>
      <c r="C154" s="262"/>
      <c r="D154" s="262"/>
      <c r="E154" s="262"/>
      <c r="F154" s="262"/>
      <c r="G154" s="262"/>
    </row>
    <row r="155" spans="1:7" ht="12.75">
      <c r="A155" s="259" t="s">
        <v>370</v>
      </c>
      <c r="B155" s="286" t="s">
        <v>357</v>
      </c>
      <c r="C155" s="262">
        <v>9380000</v>
      </c>
      <c r="D155" s="262">
        <v>0</v>
      </c>
      <c r="E155" s="262">
        <v>0</v>
      </c>
      <c r="F155" s="262">
        <v>0</v>
      </c>
      <c r="G155" s="262">
        <f>SUM(C155:F155)</f>
        <v>9380000</v>
      </c>
    </row>
    <row r="156" spans="1:7" ht="12.75">
      <c r="A156" s="259" t="s">
        <v>371</v>
      </c>
      <c r="B156" s="286" t="s">
        <v>358</v>
      </c>
      <c r="C156" s="262">
        <v>0</v>
      </c>
      <c r="D156" s="262">
        <v>0</v>
      </c>
      <c r="E156" s="262">
        <v>0</v>
      </c>
      <c r="F156" s="262">
        <v>0</v>
      </c>
      <c r="G156" s="262">
        <f>SUM(C156:F156)</f>
        <v>0</v>
      </c>
    </row>
    <row r="157" spans="1:7" ht="12.75">
      <c r="A157" s="259" t="s">
        <v>372</v>
      </c>
      <c r="B157" s="286" t="s">
        <v>359</v>
      </c>
      <c r="C157" s="262">
        <v>9380000</v>
      </c>
      <c r="D157" s="262">
        <v>0</v>
      </c>
      <c r="E157" s="262">
        <v>0</v>
      </c>
      <c r="F157" s="262">
        <v>0</v>
      </c>
      <c r="G157" s="262">
        <f>SUM(C157:F157)</f>
        <v>9380000</v>
      </c>
    </row>
    <row r="158" spans="1:7" ht="12.75">
      <c r="A158" s="592"/>
      <c r="B158" s="592"/>
      <c r="C158" s="287"/>
      <c r="D158" s="287"/>
      <c r="E158" s="287"/>
      <c r="F158" s="287"/>
      <c r="G158" s="287"/>
    </row>
    <row r="159" spans="1:7" ht="12.75">
      <c r="A159" s="593" t="s">
        <v>373</v>
      </c>
      <c r="B159" s="594"/>
      <c r="C159" s="594"/>
      <c r="D159" s="594"/>
      <c r="E159" s="594"/>
      <c r="F159" s="594"/>
      <c r="G159" s="594"/>
    </row>
    <row r="160" spans="1:7" ht="12.75">
      <c r="A160" s="594"/>
      <c r="B160" s="594"/>
      <c r="C160" s="594"/>
      <c r="D160" s="594"/>
      <c r="E160" s="594"/>
      <c r="F160" s="594"/>
      <c r="G160" s="594"/>
    </row>
    <row r="161" spans="1:7" ht="12.75">
      <c r="A161" s="594"/>
      <c r="B161" s="594"/>
      <c r="C161" s="594"/>
      <c r="D161" s="594"/>
      <c r="E161" s="594"/>
      <c r="F161" s="594"/>
      <c r="G161" s="594"/>
    </row>
    <row r="162" spans="1:7" s="288" customFormat="1" ht="12.75">
      <c r="A162" s="259" t="s">
        <v>374</v>
      </c>
      <c r="B162" s="260" t="s">
        <v>155</v>
      </c>
      <c r="C162" s="260" t="s">
        <v>197</v>
      </c>
      <c r="D162" s="260" t="s">
        <v>259</v>
      </c>
      <c r="E162" s="260" t="s">
        <v>260</v>
      </c>
      <c r="F162" s="260" t="s">
        <v>261</v>
      </c>
      <c r="G162" s="260" t="s">
        <v>9</v>
      </c>
    </row>
    <row r="163" spans="1:7" s="283" customFormat="1" ht="12.75">
      <c r="A163" s="259" t="s">
        <v>375</v>
      </c>
      <c r="B163" s="285" t="s">
        <v>376</v>
      </c>
      <c r="C163" s="262"/>
      <c r="D163" s="262"/>
      <c r="E163" s="262"/>
      <c r="F163" s="262"/>
      <c r="G163" s="262"/>
    </row>
    <row r="164" spans="1:7" s="283" customFormat="1" ht="12.75">
      <c r="A164" s="259" t="s">
        <v>377</v>
      </c>
      <c r="B164" s="286" t="s">
        <v>357</v>
      </c>
      <c r="C164" s="262">
        <v>6223929588</v>
      </c>
      <c r="D164" s="262">
        <v>0</v>
      </c>
      <c r="E164" s="262">
        <v>0</v>
      </c>
      <c r="F164" s="262">
        <v>0</v>
      </c>
      <c r="G164" s="262">
        <f>SUM(C164:F164)</f>
        <v>6223929588</v>
      </c>
    </row>
    <row r="165" spans="1:7" s="283" customFormat="1" ht="12.75">
      <c r="A165" s="259" t="s">
        <v>378</v>
      </c>
      <c r="B165" s="286" t="s">
        <v>358</v>
      </c>
      <c r="C165" s="262">
        <v>2840922785</v>
      </c>
      <c r="D165" s="262">
        <v>0</v>
      </c>
      <c r="E165" s="262">
        <v>0</v>
      </c>
      <c r="F165" s="262">
        <v>0</v>
      </c>
      <c r="G165" s="262">
        <f>SUM(C165:F165)</f>
        <v>2840922785</v>
      </c>
    </row>
    <row r="166" spans="1:7" s="283" customFormat="1" ht="12.75">
      <c r="A166" s="259" t="s">
        <v>379</v>
      </c>
      <c r="B166" s="266" t="s">
        <v>359</v>
      </c>
      <c r="C166" s="262">
        <v>3383006803</v>
      </c>
      <c r="D166" s="262">
        <v>0</v>
      </c>
      <c r="E166" s="262">
        <v>0</v>
      </c>
      <c r="F166" s="262">
        <v>0</v>
      </c>
      <c r="G166" s="262">
        <f>SUM(C166:F166)</f>
        <v>3383006803</v>
      </c>
    </row>
    <row r="167" spans="1:7" s="283" customFormat="1" ht="12.75">
      <c r="A167" s="259" t="s">
        <v>380</v>
      </c>
      <c r="B167" s="289"/>
      <c r="C167" s="260"/>
      <c r="D167" s="260"/>
      <c r="E167" s="260"/>
      <c r="F167" s="260"/>
      <c r="G167" s="260"/>
    </row>
    <row r="168" spans="1:7" ht="12.75">
      <c r="A168" s="259" t="s">
        <v>381</v>
      </c>
      <c r="B168" s="285" t="s">
        <v>382</v>
      </c>
      <c r="C168" s="262"/>
      <c r="D168" s="262"/>
      <c r="E168" s="262"/>
      <c r="F168" s="262"/>
      <c r="G168" s="262"/>
    </row>
    <row r="169" spans="1:7" ht="12.75">
      <c r="A169" s="259" t="s">
        <v>383</v>
      </c>
      <c r="B169" s="286" t="s">
        <v>346</v>
      </c>
      <c r="C169" s="262">
        <v>850965739</v>
      </c>
      <c r="D169" s="262">
        <v>0</v>
      </c>
      <c r="E169" s="262">
        <v>0</v>
      </c>
      <c r="F169" s="262">
        <v>0</v>
      </c>
      <c r="G169" s="262">
        <f>SUM(C169:F169)</f>
        <v>850965739</v>
      </c>
    </row>
    <row r="170" spans="1:7" ht="12.75">
      <c r="A170" s="259" t="s">
        <v>384</v>
      </c>
      <c r="B170" s="286" t="s">
        <v>347</v>
      </c>
      <c r="C170" s="262">
        <v>93623070</v>
      </c>
      <c r="D170" s="262">
        <v>0</v>
      </c>
      <c r="E170" s="262">
        <v>0</v>
      </c>
      <c r="F170" s="262">
        <v>0</v>
      </c>
      <c r="G170" s="262">
        <f>SUM(C170:F170)</f>
        <v>93623070</v>
      </c>
    </row>
    <row r="171" spans="1:7" ht="12.75">
      <c r="A171" s="259" t="s">
        <v>385</v>
      </c>
      <c r="B171" s="286" t="s">
        <v>348</v>
      </c>
      <c r="C171" s="262">
        <v>757342669</v>
      </c>
      <c r="D171" s="262">
        <v>0</v>
      </c>
      <c r="E171" s="262">
        <v>0</v>
      </c>
      <c r="F171" s="262">
        <v>0</v>
      </c>
      <c r="G171" s="262">
        <f>SUM(C171:F171)</f>
        <v>757342669</v>
      </c>
    </row>
    <row r="172" spans="1:7" ht="12.75">
      <c r="A172" s="259" t="s">
        <v>386</v>
      </c>
      <c r="B172" s="283"/>
      <c r="C172" s="284"/>
      <c r="D172" s="284"/>
      <c r="E172" s="284"/>
      <c r="F172" s="284"/>
      <c r="G172" s="284"/>
    </row>
    <row r="173" spans="1:7" ht="12.75">
      <c r="A173" s="259" t="s">
        <v>387</v>
      </c>
      <c r="B173" s="285" t="s">
        <v>376</v>
      </c>
      <c r="C173" s="262"/>
      <c r="D173" s="262"/>
      <c r="E173" s="262"/>
      <c r="F173" s="262"/>
      <c r="G173" s="262"/>
    </row>
    <row r="174" spans="1:7" ht="12.75">
      <c r="A174" s="259" t="s">
        <v>388</v>
      </c>
      <c r="B174" s="286" t="s">
        <v>361</v>
      </c>
      <c r="C174" s="262">
        <v>19442413</v>
      </c>
      <c r="D174" s="262">
        <v>0</v>
      </c>
      <c r="E174" s="262">
        <v>0</v>
      </c>
      <c r="F174" s="262">
        <v>0</v>
      </c>
      <c r="G174" s="262">
        <f>SUM(C174:F174)</f>
        <v>19442413</v>
      </c>
    </row>
    <row r="175" spans="1:7" ht="12.75">
      <c r="A175" s="259" t="s">
        <v>389</v>
      </c>
      <c r="B175" s="286" t="s">
        <v>362</v>
      </c>
      <c r="C175" s="262">
        <v>4571483</v>
      </c>
      <c r="D175" s="262">
        <v>0</v>
      </c>
      <c r="E175" s="262">
        <v>0</v>
      </c>
      <c r="F175" s="262">
        <v>0</v>
      </c>
      <c r="G175" s="262">
        <f>SUM(C175:F175)</f>
        <v>4571483</v>
      </c>
    </row>
    <row r="176" spans="1:7" ht="12.75">
      <c r="A176" s="259" t="s">
        <v>390</v>
      </c>
      <c r="B176" s="286" t="s">
        <v>363</v>
      </c>
      <c r="C176" s="262">
        <v>14870930</v>
      </c>
      <c r="D176" s="262">
        <v>0</v>
      </c>
      <c r="E176" s="262">
        <v>0</v>
      </c>
      <c r="F176" s="262">
        <v>0</v>
      </c>
      <c r="G176" s="262">
        <f>SUM(C176:F176)</f>
        <v>14870930</v>
      </c>
    </row>
    <row r="177" spans="1:7" ht="12.75">
      <c r="A177" s="259" t="s">
        <v>391</v>
      </c>
      <c r="B177" s="283"/>
      <c r="C177" s="284"/>
      <c r="D177" s="284"/>
      <c r="E177" s="284"/>
      <c r="F177" s="284"/>
      <c r="G177" s="284"/>
    </row>
    <row r="178" spans="1:7" ht="12.75">
      <c r="A178" s="259" t="s">
        <v>392</v>
      </c>
      <c r="B178" s="285" t="s">
        <v>393</v>
      </c>
      <c r="C178" s="262"/>
      <c r="D178" s="262"/>
      <c r="E178" s="262"/>
      <c r="F178" s="262"/>
      <c r="G178" s="262"/>
    </row>
    <row r="179" spans="1:7" ht="12.75">
      <c r="A179" s="259" t="s">
        <v>394</v>
      </c>
      <c r="B179" s="286" t="s">
        <v>349</v>
      </c>
      <c r="C179" s="262">
        <v>9620501</v>
      </c>
      <c r="D179" s="262">
        <v>0</v>
      </c>
      <c r="E179" s="262">
        <v>0</v>
      </c>
      <c r="F179" s="262">
        <v>0</v>
      </c>
      <c r="G179" s="262">
        <f>SUM(C179:F179)</f>
        <v>9620501</v>
      </c>
    </row>
    <row r="180" spans="1:7" ht="12.75">
      <c r="A180" s="259" t="s">
        <v>395</v>
      </c>
      <c r="B180" s="286" t="s">
        <v>350</v>
      </c>
      <c r="C180" s="262">
        <v>9620501</v>
      </c>
      <c r="D180" s="262">
        <v>0</v>
      </c>
      <c r="E180" s="262">
        <v>0</v>
      </c>
      <c r="F180" s="262">
        <v>0</v>
      </c>
      <c r="G180" s="262">
        <f>SUM(C180:F180)</f>
        <v>9620501</v>
      </c>
    </row>
    <row r="181" spans="1:7" ht="12.75">
      <c r="A181" s="259" t="s">
        <v>396</v>
      </c>
      <c r="B181" s="286" t="s">
        <v>397</v>
      </c>
      <c r="C181" s="262">
        <v>0</v>
      </c>
      <c r="D181" s="262">
        <v>0</v>
      </c>
      <c r="E181" s="262">
        <v>0</v>
      </c>
      <c r="F181" s="262">
        <v>0</v>
      </c>
      <c r="G181" s="262">
        <f>SUM(C181:F181)</f>
        <v>0</v>
      </c>
    </row>
    <row r="182" spans="1:7" ht="12.75">
      <c r="A182" s="259" t="s">
        <v>398</v>
      </c>
      <c r="B182" s="283"/>
      <c r="C182" s="284"/>
      <c r="D182" s="284"/>
      <c r="E182" s="284"/>
      <c r="F182" s="284"/>
      <c r="G182" s="284"/>
    </row>
    <row r="183" spans="1:7" ht="12.75">
      <c r="A183" s="259" t="s">
        <v>399</v>
      </c>
      <c r="B183" s="285" t="s">
        <v>368</v>
      </c>
      <c r="C183" s="262"/>
      <c r="D183" s="262"/>
      <c r="E183" s="262"/>
      <c r="F183" s="262"/>
      <c r="G183" s="262"/>
    </row>
    <row r="184" spans="1:7" ht="12.75">
      <c r="A184" s="259" t="s">
        <v>400</v>
      </c>
      <c r="B184" s="286" t="s">
        <v>401</v>
      </c>
      <c r="C184" s="262">
        <v>632470</v>
      </c>
      <c r="D184" s="262">
        <v>0</v>
      </c>
      <c r="E184" s="262">
        <v>0</v>
      </c>
      <c r="F184" s="262">
        <v>0</v>
      </c>
      <c r="G184" s="262">
        <f>SUM(C184:F184)</f>
        <v>632470</v>
      </c>
    </row>
    <row r="185" spans="1:7" ht="12.75">
      <c r="A185" s="259" t="s">
        <v>402</v>
      </c>
      <c r="B185" s="286" t="s">
        <v>403</v>
      </c>
      <c r="C185" s="262">
        <v>632470</v>
      </c>
      <c r="D185" s="262">
        <v>0</v>
      </c>
      <c r="E185" s="262">
        <v>0</v>
      </c>
      <c r="F185" s="262">
        <v>0</v>
      </c>
      <c r="G185" s="262">
        <f>SUM(C185:F185)</f>
        <v>632470</v>
      </c>
    </row>
    <row r="186" spans="1:7" ht="12.75">
      <c r="A186" s="259" t="s">
        <v>404</v>
      </c>
      <c r="B186" s="286" t="s">
        <v>405</v>
      </c>
      <c r="C186" s="262">
        <v>0</v>
      </c>
      <c r="D186" s="262">
        <v>0</v>
      </c>
      <c r="E186" s="262">
        <v>0</v>
      </c>
      <c r="F186" s="262">
        <v>0</v>
      </c>
      <c r="G186" s="262">
        <f>SUM(C186:F186)</f>
        <v>0</v>
      </c>
    </row>
    <row r="187" spans="1:7" ht="12.75">
      <c r="A187" s="259" t="s">
        <v>406</v>
      </c>
      <c r="B187" s="283"/>
      <c r="C187" s="284"/>
      <c r="D187" s="284"/>
      <c r="E187" s="284"/>
      <c r="F187" s="284"/>
      <c r="G187" s="284"/>
    </row>
    <row r="188" spans="1:7" ht="12.75">
      <c r="A188" s="259" t="s">
        <v>407</v>
      </c>
      <c r="B188" s="285" t="s">
        <v>376</v>
      </c>
      <c r="C188" s="262"/>
      <c r="D188" s="262"/>
      <c r="E188" s="262"/>
      <c r="F188" s="262"/>
      <c r="G188" s="262"/>
    </row>
    <row r="189" spans="1:7" ht="12.75">
      <c r="A189" s="259" t="s">
        <v>408</v>
      </c>
      <c r="B189" s="286" t="s">
        <v>409</v>
      </c>
      <c r="C189" s="262">
        <v>75000</v>
      </c>
      <c r="D189" s="262">
        <v>0</v>
      </c>
      <c r="E189" s="262">
        <v>0</v>
      </c>
      <c r="F189" s="262">
        <v>0</v>
      </c>
      <c r="G189" s="262">
        <f>SUM(C189:F189)</f>
        <v>75000</v>
      </c>
    </row>
    <row r="190" spans="1:7" ht="12.75">
      <c r="A190" s="259" t="s">
        <v>410</v>
      </c>
      <c r="B190" s="286" t="s">
        <v>411</v>
      </c>
      <c r="C190" s="262">
        <v>75000</v>
      </c>
      <c r="D190" s="262">
        <v>0</v>
      </c>
      <c r="E190" s="262">
        <v>0</v>
      </c>
      <c r="F190" s="262">
        <v>0</v>
      </c>
      <c r="G190" s="262">
        <f>SUM(C190:F190)</f>
        <v>75000</v>
      </c>
    </row>
    <row r="191" spans="1:7" ht="12.75">
      <c r="A191" s="259" t="s">
        <v>412</v>
      </c>
      <c r="B191" s="286" t="s">
        <v>413</v>
      </c>
      <c r="C191" s="262">
        <v>0</v>
      </c>
      <c r="D191" s="262">
        <v>0</v>
      </c>
      <c r="E191" s="262">
        <v>0</v>
      </c>
      <c r="F191" s="262">
        <v>0</v>
      </c>
      <c r="G191" s="262">
        <f>SUM(C191:F191)</f>
        <v>0</v>
      </c>
    </row>
    <row r="192" spans="1:7" ht="12.75">
      <c r="A192" s="259" t="s">
        <v>414</v>
      </c>
      <c r="B192" s="283"/>
      <c r="C192" s="284"/>
      <c r="D192" s="284"/>
      <c r="E192" s="284"/>
      <c r="F192" s="284"/>
      <c r="G192" s="284"/>
    </row>
    <row r="193" spans="1:7" ht="12.75">
      <c r="A193" s="259" t="s">
        <v>415</v>
      </c>
      <c r="B193" s="285" t="s">
        <v>416</v>
      </c>
      <c r="C193" s="266"/>
      <c r="D193" s="266"/>
      <c r="E193" s="266"/>
      <c r="F193" s="266"/>
      <c r="G193" s="266"/>
    </row>
    <row r="194" spans="1:7" s="258" customFormat="1" ht="12.75">
      <c r="A194" s="259" t="s">
        <v>417</v>
      </c>
      <c r="B194" s="285" t="s">
        <v>353</v>
      </c>
      <c r="C194" s="264">
        <f aca="true" t="shared" si="3" ref="C194:G196">C114+C125+C130+C135+C140+C145+C150+C155+C164+C169+C174+C179+C184+C189</f>
        <v>8545196530</v>
      </c>
      <c r="D194" s="264">
        <f t="shared" si="3"/>
        <v>0</v>
      </c>
      <c r="E194" s="264">
        <f t="shared" si="3"/>
        <v>0</v>
      </c>
      <c r="F194" s="264">
        <f t="shared" si="3"/>
        <v>0</v>
      </c>
      <c r="G194" s="264">
        <f t="shared" si="3"/>
        <v>8545196530</v>
      </c>
    </row>
    <row r="195" spans="1:7" s="258" customFormat="1" ht="12.75">
      <c r="A195" s="259" t="s">
        <v>418</v>
      </c>
      <c r="B195" s="285" t="s">
        <v>354</v>
      </c>
      <c r="C195" s="264">
        <f t="shared" si="3"/>
        <v>3176006355</v>
      </c>
      <c r="D195" s="264">
        <f t="shared" si="3"/>
        <v>0</v>
      </c>
      <c r="E195" s="264">
        <f t="shared" si="3"/>
        <v>0</v>
      </c>
      <c r="F195" s="264">
        <f t="shared" si="3"/>
        <v>0</v>
      </c>
      <c r="G195" s="264">
        <f t="shared" si="3"/>
        <v>3176006355</v>
      </c>
    </row>
    <row r="196" spans="1:7" s="258" customFormat="1" ht="12.75">
      <c r="A196" s="259" t="s">
        <v>419</v>
      </c>
      <c r="B196" s="285" t="s">
        <v>355</v>
      </c>
      <c r="C196" s="264">
        <f t="shared" si="3"/>
        <v>5369190175</v>
      </c>
      <c r="D196" s="264">
        <f t="shared" si="3"/>
        <v>0</v>
      </c>
      <c r="E196" s="264">
        <f t="shared" si="3"/>
        <v>0</v>
      </c>
      <c r="F196" s="264">
        <f t="shared" si="3"/>
        <v>0</v>
      </c>
      <c r="G196" s="264">
        <f t="shared" si="3"/>
        <v>5369190175</v>
      </c>
    </row>
    <row r="197" spans="1:7" s="283" customFormat="1" ht="12.75">
      <c r="A197" s="275"/>
      <c r="C197" s="284"/>
      <c r="D197" s="284"/>
      <c r="E197" s="284"/>
      <c r="F197" s="284"/>
      <c r="G197" s="284"/>
    </row>
    <row r="198" spans="1:7" ht="12.75">
      <c r="A198" s="596" t="s">
        <v>420</v>
      </c>
      <c r="B198" s="596"/>
      <c r="C198" s="596"/>
      <c r="D198" s="596"/>
      <c r="E198" s="596"/>
      <c r="F198" s="596"/>
      <c r="G198" s="596"/>
    </row>
    <row r="199" spans="1:7" ht="12.75">
      <c r="A199" s="596"/>
      <c r="B199" s="596"/>
      <c r="C199" s="596"/>
      <c r="D199" s="596"/>
      <c r="E199" s="596"/>
      <c r="F199" s="596"/>
      <c r="G199" s="596"/>
    </row>
    <row r="200" spans="1:7" ht="12.75">
      <c r="A200" s="596"/>
      <c r="B200" s="596"/>
      <c r="C200" s="596"/>
      <c r="D200" s="596"/>
      <c r="E200" s="596"/>
      <c r="F200" s="596"/>
      <c r="G200" s="596"/>
    </row>
    <row r="201" spans="1:7" ht="12.75">
      <c r="A201" s="290"/>
      <c r="B201" s="290"/>
      <c r="C201" s="290"/>
      <c r="D201" s="290"/>
      <c r="E201" s="290"/>
      <c r="F201" s="290"/>
      <c r="G201" s="290"/>
    </row>
    <row r="202" spans="1:7" ht="12.75">
      <c r="A202" s="259" t="s">
        <v>421</v>
      </c>
      <c r="B202" s="260" t="s">
        <v>155</v>
      </c>
      <c r="C202" s="260" t="s">
        <v>197</v>
      </c>
      <c r="D202" s="260" t="s">
        <v>259</v>
      </c>
      <c r="E202" s="260" t="s">
        <v>260</v>
      </c>
      <c r="F202" s="260" t="s">
        <v>261</v>
      </c>
      <c r="G202" s="260" t="s">
        <v>9</v>
      </c>
    </row>
    <row r="203" spans="1:7" ht="12.75">
      <c r="A203" s="259" t="s">
        <v>422</v>
      </c>
      <c r="B203" s="285" t="s">
        <v>423</v>
      </c>
      <c r="C203" s="262"/>
      <c r="D203" s="262"/>
      <c r="E203" s="262"/>
      <c r="F203" s="262"/>
      <c r="G203" s="262"/>
    </row>
    <row r="204" spans="1:7" ht="12.75">
      <c r="A204" s="259" t="s">
        <v>424</v>
      </c>
      <c r="B204" s="286" t="s">
        <v>346</v>
      </c>
      <c r="C204" s="262">
        <v>3018406</v>
      </c>
      <c r="D204" s="262">
        <v>0</v>
      </c>
      <c r="E204" s="262">
        <v>0</v>
      </c>
      <c r="F204" s="262">
        <v>0</v>
      </c>
      <c r="G204" s="262">
        <f>SUM(C204:F204)</f>
        <v>3018406</v>
      </c>
    </row>
    <row r="205" spans="1:7" ht="12.75">
      <c r="A205" s="259" t="s">
        <v>425</v>
      </c>
      <c r="B205" s="286" t="s">
        <v>347</v>
      </c>
      <c r="C205" s="262">
        <v>1594840</v>
      </c>
      <c r="D205" s="262">
        <v>0</v>
      </c>
      <c r="E205" s="262">
        <v>0</v>
      </c>
      <c r="F205" s="262">
        <v>0</v>
      </c>
      <c r="G205" s="262">
        <f>SUM(C205:F205)</f>
        <v>1594840</v>
      </c>
    </row>
    <row r="206" spans="1:7" ht="12.75">
      <c r="A206" s="259" t="s">
        <v>426</v>
      </c>
      <c r="B206" s="286" t="s">
        <v>348</v>
      </c>
      <c r="C206" s="262">
        <v>1423566</v>
      </c>
      <c r="D206" s="262">
        <v>0</v>
      </c>
      <c r="E206" s="262">
        <v>0</v>
      </c>
      <c r="F206" s="262">
        <v>0</v>
      </c>
      <c r="G206" s="262">
        <f>SUM(C206:F206)</f>
        <v>1423566</v>
      </c>
    </row>
    <row r="207" spans="1:7" ht="12.75">
      <c r="A207" s="259" t="s">
        <v>427</v>
      </c>
      <c r="B207" s="283"/>
      <c r="C207" s="284"/>
      <c r="D207" s="284"/>
      <c r="E207" s="284"/>
      <c r="F207" s="284"/>
      <c r="G207" s="284"/>
    </row>
    <row r="208" spans="1:7" ht="12.75">
      <c r="A208" s="259" t="s">
        <v>428</v>
      </c>
      <c r="B208" s="285" t="s">
        <v>429</v>
      </c>
      <c r="C208" s="262"/>
      <c r="D208" s="262"/>
      <c r="E208" s="262"/>
      <c r="F208" s="262"/>
      <c r="G208" s="262"/>
    </row>
    <row r="209" spans="1:7" ht="12.75">
      <c r="A209" s="259" t="s">
        <v>430</v>
      </c>
      <c r="B209" s="286" t="s">
        <v>346</v>
      </c>
      <c r="C209" s="262">
        <v>91713158</v>
      </c>
      <c r="D209" s="262">
        <v>0</v>
      </c>
      <c r="E209" s="262">
        <v>0</v>
      </c>
      <c r="F209" s="262">
        <v>0</v>
      </c>
      <c r="G209" s="262">
        <f>SUM(C209:F209)</f>
        <v>91713158</v>
      </c>
    </row>
    <row r="210" spans="1:7" ht="12.75">
      <c r="A210" s="259" t="s">
        <v>431</v>
      </c>
      <c r="B210" s="286" t="s">
        <v>347</v>
      </c>
      <c r="C210" s="262">
        <v>40289543</v>
      </c>
      <c r="D210" s="262">
        <v>0</v>
      </c>
      <c r="E210" s="262">
        <v>0</v>
      </c>
      <c r="F210" s="262">
        <v>0</v>
      </c>
      <c r="G210" s="262">
        <f>SUM(C210:F210)</f>
        <v>40289543</v>
      </c>
    </row>
    <row r="211" spans="1:7" ht="12.75">
      <c r="A211" s="259" t="s">
        <v>432</v>
      </c>
      <c r="B211" s="286" t="s">
        <v>348</v>
      </c>
      <c r="C211" s="262">
        <v>51423615</v>
      </c>
      <c r="D211" s="262">
        <v>0</v>
      </c>
      <c r="E211" s="262">
        <v>0</v>
      </c>
      <c r="F211" s="262">
        <v>0</v>
      </c>
      <c r="G211" s="262">
        <f>SUM(C211:F211)</f>
        <v>51423615</v>
      </c>
    </row>
    <row r="212" spans="1:7" ht="12.75">
      <c r="A212" s="259"/>
      <c r="B212" s="283"/>
      <c r="C212" s="284"/>
      <c r="D212" s="284"/>
      <c r="E212" s="284"/>
      <c r="F212" s="284"/>
      <c r="G212" s="284"/>
    </row>
    <row r="213" spans="1:7" ht="12.75">
      <c r="A213" s="259"/>
      <c r="B213" s="285" t="s">
        <v>831</v>
      </c>
      <c r="C213" s="262"/>
      <c r="D213" s="262"/>
      <c r="E213" s="262"/>
      <c r="F213" s="262"/>
      <c r="G213" s="262"/>
    </row>
    <row r="214" spans="1:7" ht="12.75">
      <c r="A214" s="259"/>
      <c r="B214" s="286" t="s">
        <v>361</v>
      </c>
      <c r="C214" s="262">
        <v>756691</v>
      </c>
      <c r="D214" s="262"/>
      <c r="E214" s="262"/>
      <c r="F214" s="262">
        <v>7791707</v>
      </c>
      <c r="G214" s="262">
        <f>SUM(C214:F214)</f>
        <v>8548398</v>
      </c>
    </row>
    <row r="215" spans="1:7" ht="12.75">
      <c r="A215" s="259"/>
      <c r="B215" s="286" t="s">
        <v>362</v>
      </c>
      <c r="C215" s="262">
        <v>7816</v>
      </c>
      <c r="D215" s="262"/>
      <c r="E215" s="262"/>
      <c r="F215" s="262">
        <v>2780240</v>
      </c>
      <c r="G215" s="262">
        <f>SUM(C215:F215)</f>
        <v>2788056</v>
      </c>
    </row>
    <row r="216" spans="1:7" ht="12.75">
      <c r="A216" s="259"/>
      <c r="B216" s="286" t="s">
        <v>363</v>
      </c>
      <c r="C216" s="262">
        <v>748875</v>
      </c>
      <c r="D216" s="262"/>
      <c r="E216" s="262"/>
      <c r="F216" s="262">
        <v>5011467</v>
      </c>
      <c r="G216" s="262">
        <f>SUM(C216:F216)</f>
        <v>5760342</v>
      </c>
    </row>
    <row r="217" spans="1:7" ht="12.75">
      <c r="A217" s="259" t="s">
        <v>433</v>
      </c>
      <c r="B217" s="283"/>
      <c r="C217" s="284"/>
      <c r="D217" s="284"/>
      <c r="E217" s="284"/>
      <c r="F217" s="284"/>
      <c r="G217" s="284"/>
    </row>
    <row r="218" spans="1:7" ht="12.75">
      <c r="A218" s="259" t="s">
        <v>434</v>
      </c>
      <c r="B218" s="285" t="s">
        <v>429</v>
      </c>
      <c r="C218" s="262"/>
      <c r="D218" s="262"/>
      <c r="E218" s="262"/>
      <c r="F218" s="262"/>
      <c r="G218" s="262"/>
    </row>
    <row r="219" spans="1:7" ht="12.75">
      <c r="A219" s="259" t="s">
        <v>435</v>
      </c>
      <c r="B219" s="286" t="s">
        <v>361</v>
      </c>
      <c r="C219" s="262">
        <v>1311810</v>
      </c>
      <c r="D219" s="262"/>
      <c r="E219" s="262">
        <v>2702497</v>
      </c>
      <c r="F219" s="262"/>
      <c r="G219" s="262">
        <f>SUM(C219:F219)</f>
        <v>4014307</v>
      </c>
    </row>
    <row r="220" spans="1:7" ht="12.75">
      <c r="A220" s="259" t="s">
        <v>436</v>
      </c>
      <c r="B220" s="286" t="s">
        <v>362</v>
      </c>
      <c r="C220" s="262">
        <v>558684</v>
      </c>
      <c r="D220" s="262"/>
      <c r="E220" s="262">
        <v>645502</v>
      </c>
      <c r="F220" s="262"/>
      <c r="G220" s="262">
        <f>SUM(C220:F220)</f>
        <v>1204186</v>
      </c>
    </row>
    <row r="221" spans="1:7" ht="12.75">
      <c r="A221" s="259" t="s">
        <v>437</v>
      </c>
      <c r="B221" s="286" t="s">
        <v>363</v>
      </c>
      <c r="C221" s="262">
        <v>753126</v>
      </c>
      <c r="D221" s="262"/>
      <c r="E221" s="262">
        <v>2056995</v>
      </c>
      <c r="F221" s="262"/>
      <c r="G221" s="262">
        <f>SUM(C221:F221)</f>
        <v>2810121</v>
      </c>
    </row>
    <row r="222" spans="1:7" ht="12.75">
      <c r="A222" s="259" t="s">
        <v>438</v>
      </c>
      <c r="B222" s="283"/>
      <c r="C222" s="284"/>
      <c r="D222" s="284"/>
      <c r="E222" s="284"/>
      <c r="F222" s="284"/>
      <c r="G222" s="284"/>
    </row>
    <row r="223" spans="1:7" ht="12.75">
      <c r="A223" s="259" t="s">
        <v>439</v>
      </c>
      <c r="B223" s="285" t="s">
        <v>440</v>
      </c>
      <c r="C223" s="262"/>
      <c r="D223" s="262"/>
      <c r="E223" s="262"/>
      <c r="F223" s="262"/>
      <c r="G223" s="262"/>
    </row>
    <row r="224" spans="1:7" ht="12.75">
      <c r="A224" s="259" t="s">
        <v>441</v>
      </c>
      <c r="B224" s="286" t="s">
        <v>357</v>
      </c>
      <c r="C224" s="262">
        <v>6870938</v>
      </c>
      <c r="D224" s="262">
        <v>0</v>
      </c>
      <c r="E224" s="262">
        <v>0</v>
      </c>
      <c r="F224" s="262">
        <v>0</v>
      </c>
      <c r="G224" s="262">
        <f>SUM(C224:F224)</f>
        <v>6870938</v>
      </c>
    </row>
    <row r="225" spans="1:7" ht="12.75">
      <c r="A225" s="259" t="s">
        <v>442</v>
      </c>
      <c r="B225" s="286" t="s">
        <v>358</v>
      </c>
      <c r="C225" s="262">
        <v>0</v>
      </c>
      <c r="D225" s="262">
        <v>0</v>
      </c>
      <c r="E225" s="262">
        <v>0</v>
      </c>
      <c r="F225" s="262">
        <v>0</v>
      </c>
      <c r="G225" s="262">
        <f>SUM(C225:F225)</f>
        <v>0</v>
      </c>
    </row>
    <row r="226" spans="1:7" ht="12.75">
      <c r="A226" s="259" t="s">
        <v>443</v>
      </c>
      <c r="B226" s="286" t="s">
        <v>359</v>
      </c>
      <c r="C226" s="262">
        <v>6870938</v>
      </c>
      <c r="D226" s="262">
        <v>0</v>
      </c>
      <c r="E226" s="262">
        <v>0</v>
      </c>
      <c r="F226" s="262">
        <v>0</v>
      </c>
      <c r="G226" s="262">
        <f>SUM(C226:F226)</f>
        <v>6870938</v>
      </c>
    </row>
    <row r="227" spans="1:7" ht="12.75">
      <c r="A227" s="259" t="s">
        <v>444</v>
      </c>
      <c r="B227" s="283"/>
      <c r="C227" s="284"/>
      <c r="D227" s="284"/>
      <c r="E227" s="284"/>
      <c r="F227" s="284"/>
      <c r="G227" s="284"/>
    </row>
    <row r="228" spans="1:7" ht="12.75">
      <c r="A228" s="259" t="s">
        <v>445</v>
      </c>
      <c r="B228" s="285" t="s">
        <v>446</v>
      </c>
      <c r="C228" s="262"/>
      <c r="D228" s="262"/>
      <c r="E228" s="262"/>
      <c r="F228" s="262"/>
      <c r="G228" s="262"/>
    </row>
    <row r="229" spans="1:7" ht="12.75">
      <c r="A229" s="259" t="s">
        <v>447</v>
      </c>
      <c r="B229" s="286" t="s">
        <v>346</v>
      </c>
      <c r="C229" s="262">
        <v>17510428</v>
      </c>
      <c r="D229" s="262">
        <v>0</v>
      </c>
      <c r="E229" s="262">
        <v>0</v>
      </c>
      <c r="F229" s="262">
        <v>0</v>
      </c>
      <c r="G229" s="262">
        <f>SUM(C229:F229)</f>
        <v>17510428</v>
      </c>
    </row>
    <row r="230" spans="1:7" ht="12.75">
      <c r="A230" s="259" t="s">
        <v>448</v>
      </c>
      <c r="B230" s="286" t="s">
        <v>347</v>
      </c>
      <c r="C230" s="262">
        <v>12439249</v>
      </c>
      <c r="D230" s="262">
        <v>0</v>
      </c>
      <c r="E230" s="262">
        <v>0</v>
      </c>
      <c r="F230" s="262">
        <v>0</v>
      </c>
      <c r="G230" s="262">
        <f>SUM(C230:F230)</f>
        <v>12439249</v>
      </c>
    </row>
    <row r="231" spans="1:7" ht="12.75">
      <c r="A231" s="259" t="s">
        <v>449</v>
      </c>
      <c r="B231" s="286" t="s">
        <v>348</v>
      </c>
      <c r="C231" s="262">
        <v>5071179</v>
      </c>
      <c r="D231" s="262">
        <v>0</v>
      </c>
      <c r="E231" s="262">
        <v>0</v>
      </c>
      <c r="F231" s="262">
        <v>0</v>
      </c>
      <c r="G231" s="262">
        <f>SUM(C231:F231)</f>
        <v>5071179</v>
      </c>
    </row>
    <row r="232" spans="1:7" ht="12.75">
      <c r="A232" s="259" t="s">
        <v>450</v>
      </c>
      <c r="B232" s="283"/>
      <c r="C232" s="284"/>
      <c r="D232" s="284"/>
      <c r="E232" s="284"/>
      <c r="F232" s="284"/>
      <c r="G232" s="284"/>
    </row>
    <row r="233" spans="1:7" ht="12.75">
      <c r="A233" s="259" t="s">
        <v>451</v>
      </c>
      <c r="B233" s="285" t="s">
        <v>832</v>
      </c>
      <c r="C233" s="262"/>
      <c r="D233" s="262"/>
      <c r="E233" s="262"/>
      <c r="F233" s="262"/>
      <c r="G233" s="262"/>
    </row>
    <row r="234" spans="1:7" ht="12.75">
      <c r="A234" s="259" t="s">
        <v>452</v>
      </c>
      <c r="B234" s="286" t="s">
        <v>361</v>
      </c>
      <c r="C234" s="262">
        <v>9135000</v>
      </c>
      <c r="D234" s="262"/>
      <c r="E234" s="262"/>
      <c r="F234" s="262"/>
      <c r="G234" s="262">
        <f>SUM(C234:F234)</f>
        <v>9135000</v>
      </c>
    </row>
    <row r="235" spans="1:7" ht="12.75">
      <c r="A235" s="259" t="s">
        <v>453</v>
      </c>
      <c r="B235" s="286" t="s">
        <v>362</v>
      </c>
      <c r="C235" s="262">
        <v>365400</v>
      </c>
      <c r="D235" s="262"/>
      <c r="E235" s="262"/>
      <c r="F235" s="262"/>
      <c r="G235" s="262">
        <f>SUM(C235:F235)</f>
        <v>365400</v>
      </c>
    </row>
    <row r="236" spans="1:7" ht="12.75">
      <c r="A236" s="259" t="s">
        <v>454</v>
      </c>
      <c r="B236" s="286" t="s">
        <v>363</v>
      </c>
      <c r="C236" s="262">
        <v>8769600</v>
      </c>
      <c r="D236" s="262"/>
      <c r="E236" s="262"/>
      <c r="F236" s="262"/>
      <c r="G236" s="262">
        <f>SUM(C236:F236)</f>
        <v>8769600</v>
      </c>
    </row>
    <row r="237" spans="1:7" ht="12.75">
      <c r="A237" s="259" t="s">
        <v>455</v>
      </c>
      <c r="B237" s="283"/>
      <c r="C237" s="284"/>
      <c r="D237" s="284"/>
      <c r="E237" s="284"/>
      <c r="F237" s="284"/>
      <c r="G237" s="284"/>
    </row>
    <row r="238" spans="1:7" ht="12.75">
      <c r="A238" s="259" t="s">
        <v>456</v>
      </c>
      <c r="B238" s="283"/>
      <c r="C238" s="284"/>
      <c r="D238" s="284"/>
      <c r="E238" s="284"/>
      <c r="F238" s="284"/>
      <c r="G238" s="284"/>
    </row>
    <row r="239" spans="1:7" ht="12.75">
      <c r="A239" s="259" t="s">
        <v>457</v>
      </c>
      <c r="B239" s="285" t="s">
        <v>423</v>
      </c>
      <c r="C239" s="262"/>
      <c r="D239" s="262"/>
      <c r="E239" s="262"/>
      <c r="F239" s="262"/>
      <c r="G239" s="262"/>
    </row>
    <row r="240" spans="1:7" ht="12.75">
      <c r="A240" s="259" t="s">
        <v>458</v>
      </c>
      <c r="B240" s="286" t="s">
        <v>349</v>
      </c>
      <c r="C240" s="262">
        <v>10396502</v>
      </c>
      <c r="D240" s="262"/>
      <c r="E240" s="262"/>
      <c r="F240" s="262"/>
      <c r="G240" s="262">
        <f>SUM(C240:F240)</f>
        <v>10396502</v>
      </c>
    </row>
    <row r="241" spans="1:7" ht="12.75">
      <c r="A241" s="259" t="s">
        <v>459</v>
      </c>
      <c r="B241" s="286" t="s">
        <v>350</v>
      </c>
      <c r="C241" s="262">
        <v>10396502</v>
      </c>
      <c r="D241" s="262"/>
      <c r="E241" s="262"/>
      <c r="F241" s="262"/>
      <c r="G241" s="262">
        <f>SUM(C241:F241)</f>
        <v>10396502</v>
      </c>
    </row>
    <row r="242" spans="1:7" ht="12.75">
      <c r="A242" s="259" t="s">
        <v>461</v>
      </c>
      <c r="B242" s="286" t="s">
        <v>351</v>
      </c>
      <c r="C242" s="262">
        <v>0</v>
      </c>
      <c r="D242" s="262"/>
      <c r="E242" s="262">
        <v>0</v>
      </c>
      <c r="F242" s="262">
        <v>0</v>
      </c>
      <c r="G242" s="262">
        <f>SUM(C242:F242)</f>
        <v>0</v>
      </c>
    </row>
    <row r="243" spans="1:7" ht="12.75">
      <c r="A243" s="259" t="s">
        <v>462</v>
      </c>
      <c r="B243" s="283"/>
      <c r="C243" s="284"/>
      <c r="D243" s="284"/>
      <c r="E243" s="284"/>
      <c r="F243" s="284"/>
      <c r="G243" s="284"/>
    </row>
    <row r="244" spans="1:7" ht="12.75">
      <c r="A244" s="259" t="s">
        <v>464</v>
      </c>
      <c r="B244" s="285" t="s">
        <v>423</v>
      </c>
      <c r="C244" s="262"/>
      <c r="D244" s="262"/>
      <c r="E244" s="262"/>
      <c r="F244" s="262"/>
      <c r="G244" s="262"/>
    </row>
    <row r="245" spans="1:7" ht="12.75">
      <c r="A245" s="259" t="s">
        <v>466</v>
      </c>
      <c r="B245" s="286" t="s">
        <v>401</v>
      </c>
      <c r="C245" s="262">
        <v>16922339</v>
      </c>
      <c r="D245" s="262"/>
      <c r="E245" s="262">
        <v>0</v>
      </c>
      <c r="F245" s="262">
        <v>0</v>
      </c>
      <c r="G245" s="262">
        <f>SUM(C245:F245)</f>
        <v>16922339</v>
      </c>
    </row>
    <row r="246" spans="1:7" ht="12.75">
      <c r="A246" s="259" t="s">
        <v>468</v>
      </c>
      <c r="B246" s="286" t="s">
        <v>403</v>
      </c>
      <c r="C246" s="262">
        <v>16922339</v>
      </c>
      <c r="D246" s="262"/>
      <c r="E246" s="262">
        <v>0</v>
      </c>
      <c r="F246" s="262">
        <v>0</v>
      </c>
      <c r="G246" s="262">
        <f>SUM(C246:F246)</f>
        <v>16922339</v>
      </c>
    </row>
    <row r="247" spans="1:7" ht="12.75">
      <c r="A247" s="259" t="s">
        <v>470</v>
      </c>
      <c r="B247" s="286" t="s">
        <v>405</v>
      </c>
      <c r="C247" s="262">
        <v>0</v>
      </c>
      <c r="D247" s="262">
        <v>0</v>
      </c>
      <c r="E247" s="262">
        <v>0</v>
      </c>
      <c r="F247" s="262">
        <v>0</v>
      </c>
      <c r="G247" s="262">
        <f>SUM(C247:F247)</f>
        <v>0</v>
      </c>
    </row>
    <row r="248" spans="1:7" ht="12.75">
      <c r="A248" s="593" t="s">
        <v>460</v>
      </c>
      <c r="B248" s="594"/>
      <c r="C248" s="594"/>
      <c r="D248" s="594"/>
      <c r="E248" s="594"/>
      <c r="F248" s="594"/>
      <c r="G248" s="594"/>
    </row>
    <row r="249" spans="1:7" ht="12.75">
      <c r="A249" s="594"/>
      <c r="B249" s="594"/>
      <c r="C249" s="594"/>
      <c r="D249" s="594"/>
      <c r="E249" s="594"/>
      <c r="F249" s="594"/>
      <c r="G249" s="594"/>
    </row>
    <row r="250" spans="1:7" ht="12.75">
      <c r="A250" s="594"/>
      <c r="B250" s="594"/>
      <c r="C250" s="594"/>
      <c r="D250" s="594"/>
      <c r="E250" s="594"/>
      <c r="F250" s="594"/>
      <c r="G250" s="594"/>
    </row>
    <row r="251" spans="1:7" ht="12.75">
      <c r="A251" s="259" t="s">
        <v>471</v>
      </c>
      <c r="B251" s="260" t="s">
        <v>155</v>
      </c>
      <c r="C251" s="260" t="s">
        <v>197</v>
      </c>
      <c r="D251" s="260" t="s">
        <v>259</v>
      </c>
      <c r="E251" s="260" t="s">
        <v>260</v>
      </c>
      <c r="F251" s="260" t="s">
        <v>261</v>
      </c>
      <c r="G251" s="260" t="s">
        <v>9</v>
      </c>
    </row>
    <row r="252" spans="1:7" ht="12.75">
      <c r="A252" s="259" t="s">
        <v>473</v>
      </c>
      <c r="B252" s="285" t="s">
        <v>463</v>
      </c>
      <c r="C252" s="262"/>
      <c r="D252" s="262"/>
      <c r="E252" s="262"/>
      <c r="F252" s="262"/>
      <c r="G252" s="262"/>
    </row>
    <row r="253" spans="1:7" ht="12.75">
      <c r="A253" s="259" t="s">
        <v>475</v>
      </c>
      <c r="B253" s="286" t="s">
        <v>465</v>
      </c>
      <c r="C253" s="262">
        <v>224720</v>
      </c>
      <c r="D253" s="262">
        <v>661258</v>
      </c>
      <c r="E253" s="262">
        <v>1359378</v>
      </c>
      <c r="F253" s="262">
        <v>560666</v>
      </c>
      <c r="G253" s="262">
        <f>C253+D253+E253+F253</f>
        <v>2806022</v>
      </c>
    </row>
    <row r="254" spans="1:7" ht="12.75">
      <c r="A254" s="259" t="s">
        <v>477</v>
      </c>
      <c r="B254" s="286" t="s">
        <v>467</v>
      </c>
      <c r="C254" s="262">
        <v>224720</v>
      </c>
      <c r="D254" s="262">
        <v>661258</v>
      </c>
      <c r="E254" s="262">
        <v>1359378</v>
      </c>
      <c r="F254" s="262">
        <v>560666</v>
      </c>
      <c r="G254" s="262">
        <f aca="true" t="shared" si="4" ref="G254:G261">C254+D254+E254+F254</f>
        <v>2806022</v>
      </c>
    </row>
    <row r="255" spans="1:7" ht="12.75">
      <c r="A255" s="259" t="s">
        <v>479</v>
      </c>
      <c r="B255" s="286" t="s">
        <v>469</v>
      </c>
      <c r="C255" s="262">
        <v>0</v>
      </c>
      <c r="D255" s="262">
        <v>0</v>
      </c>
      <c r="E255" s="262">
        <v>0</v>
      </c>
      <c r="F255" s="262"/>
      <c r="G255" s="262">
        <f t="shared" si="4"/>
        <v>0</v>
      </c>
    </row>
    <row r="256" spans="1:7" ht="12.75">
      <c r="A256" s="259" t="s">
        <v>480</v>
      </c>
      <c r="B256" s="283"/>
      <c r="C256" s="284"/>
      <c r="D256" s="284"/>
      <c r="E256" s="284"/>
      <c r="F256" s="284"/>
      <c r="G256" s="262">
        <f t="shared" si="4"/>
        <v>0</v>
      </c>
    </row>
    <row r="257" spans="1:7" ht="12.75">
      <c r="A257" s="259" t="s">
        <v>481</v>
      </c>
      <c r="B257" s="285" t="s">
        <v>472</v>
      </c>
      <c r="C257" s="262"/>
      <c r="D257" s="262"/>
      <c r="E257" s="262"/>
      <c r="F257" s="262"/>
      <c r="G257" s="262">
        <f t="shared" si="4"/>
        <v>0</v>
      </c>
    </row>
    <row r="258" spans="1:7" ht="12.75">
      <c r="A258" s="259" t="s">
        <v>482</v>
      </c>
      <c r="B258" s="286" t="s">
        <v>474</v>
      </c>
      <c r="C258" s="262"/>
      <c r="D258" s="262">
        <v>133130</v>
      </c>
      <c r="E258" s="262">
        <v>4679935</v>
      </c>
      <c r="F258" s="262"/>
      <c r="G258" s="262">
        <f t="shared" si="4"/>
        <v>4813065</v>
      </c>
    </row>
    <row r="259" spans="1:7" ht="12.75">
      <c r="A259" s="259" t="s">
        <v>483</v>
      </c>
      <c r="B259" s="286" t="s">
        <v>476</v>
      </c>
      <c r="C259" s="262"/>
      <c r="D259" s="262">
        <v>133130</v>
      </c>
      <c r="E259" s="262">
        <v>4679935</v>
      </c>
      <c r="F259" s="262"/>
      <c r="G259" s="262">
        <f t="shared" si="4"/>
        <v>4813065</v>
      </c>
    </row>
    <row r="260" spans="1:7" ht="12.75">
      <c r="A260" s="259" t="s">
        <v>484</v>
      </c>
      <c r="B260" s="286" t="s">
        <v>478</v>
      </c>
      <c r="C260" s="262"/>
      <c r="D260" s="262">
        <v>0</v>
      </c>
      <c r="E260" s="262"/>
      <c r="F260" s="262"/>
      <c r="G260" s="262">
        <f t="shared" si="4"/>
        <v>0</v>
      </c>
    </row>
    <row r="261" spans="1:7" ht="12.75">
      <c r="A261" s="259" t="s">
        <v>485</v>
      </c>
      <c r="B261" s="283"/>
      <c r="C261" s="284"/>
      <c r="D261" s="284"/>
      <c r="E261" s="284"/>
      <c r="F261" s="284"/>
      <c r="G261" s="262">
        <f t="shared" si="4"/>
        <v>0</v>
      </c>
    </row>
    <row r="262" spans="1:7" ht="12.75">
      <c r="A262" s="259" t="s">
        <v>486</v>
      </c>
      <c r="B262" s="285" t="s">
        <v>429</v>
      </c>
      <c r="C262" s="262"/>
      <c r="D262" s="262"/>
      <c r="E262" s="262"/>
      <c r="F262" s="262"/>
      <c r="G262" s="262"/>
    </row>
    <row r="263" spans="1:7" ht="12.75">
      <c r="A263" s="259" t="s">
        <v>487</v>
      </c>
      <c r="B263" s="286" t="s">
        <v>409</v>
      </c>
      <c r="C263" s="262">
        <v>251989</v>
      </c>
      <c r="D263" s="262">
        <v>0</v>
      </c>
      <c r="E263" s="262">
        <v>0</v>
      </c>
      <c r="F263" s="262">
        <v>0</v>
      </c>
      <c r="G263" s="262">
        <f>SUM(C263:F263)</f>
        <v>251989</v>
      </c>
    </row>
    <row r="264" spans="1:7" ht="12.75">
      <c r="A264" s="259" t="s">
        <v>488</v>
      </c>
      <c r="B264" s="286" t="s">
        <v>411</v>
      </c>
      <c r="C264" s="262">
        <v>251989</v>
      </c>
      <c r="D264" s="262">
        <v>0</v>
      </c>
      <c r="E264" s="262">
        <v>0</v>
      </c>
      <c r="F264" s="262">
        <v>0</v>
      </c>
      <c r="G264" s="262">
        <f>SUM(C264:F264)</f>
        <v>251989</v>
      </c>
    </row>
    <row r="265" spans="1:7" ht="12.75">
      <c r="A265" s="259" t="s">
        <v>489</v>
      </c>
      <c r="B265" s="286" t="s">
        <v>413</v>
      </c>
      <c r="C265" s="262"/>
      <c r="D265" s="262">
        <v>0</v>
      </c>
      <c r="E265" s="262">
        <v>0</v>
      </c>
      <c r="F265" s="262">
        <v>0</v>
      </c>
      <c r="G265" s="262">
        <f>SUM(C265:F265)</f>
        <v>0</v>
      </c>
    </row>
    <row r="266" spans="1:7" ht="12.75">
      <c r="A266" s="259" t="s">
        <v>490</v>
      </c>
      <c r="B266" s="283"/>
      <c r="C266" s="284"/>
      <c r="D266" s="284"/>
      <c r="E266" s="284"/>
      <c r="F266" s="284"/>
      <c r="G266" s="284"/>
    </row>
    <row r="267" spans="1:7" ht="12.75">
      <c r="A267" s="259" t="s">
        <v>491</v>
      </c>
      <c r="B267" s="285" t="s">
        <v>429</v>
      </c>
      <c r="C267" s="262"/>
      <c r="D267" s="262"/>
      <c r="E267" s="262"/>
      <c r="F267" s="262"/>
      <c r="G267" s="262"/>
    </row>
    <row r="268" spans="1:7" ht="12.75">
      <c r="A268" s="259" t="s">
        <v>492</v>
      </c>
      <c r="B268" s="286" t="s">
        <v>349</v>
      </c>
      <c r="C268" s="262">
        <v>36545424</v>
      </c>
      <c r="D268" s="262"/>
      <c r="E268" s="262"/>
      <c r="F268" s="262"/>
      <c r="G268" s="262">
        <f>SUM(C268:F268)</f>
        <v>36545424</v>
      </c>
    </row>
    <row r="269" spans="1:7" ht="12.75">
      <c r="A269" s="259" t="s">
        <v>493</v>
      </c>
      <c r="B269" s="286" t="s">
        <v>350</v>
      </c>
      <c r="C269" s="262">
        <v>36545424</v>
      </c>
      <c r="D269" s="262"/>
      <c r="E269" s="262"/>
      <c r="F269" s="262"/>
      <c r="G269" s="262">
        <f>SUM(C269:F269)</f>
        <v>36545424</v>
      </c>
    </row>
    <row r="270" spans="1:7" ht="12.75">
      <c r="A270" s="259" t="s">
        <v>494</v>
      </c>
      <c r="B270" s="286" t="s">
        <v>351</v>
      </c>
      <c r="C270" s="262">
        <v>0</v>
      </c>
      <c r="D270" s="262">
        <v>0</v>
      </c>
      <c r="E270" s="262">
        <v>0</v>
      </c>
      <c r="F270" s="262">
        <v>0</v>
      </c>
      <c r="G270" s="262">
        <f>SUM(C270:F270)</f>
        <v>0</v>
      </c>
    </row>
    <row r="271" spans="1:7" ht="12.75">
      <c r="A271" s="259" t="s">
        <v>495</v>
      </c>
      <c r="B271" s="283"/>
      <c r="C271" s="284"/>
      <c r="D271" s="284"/>
      <c r="E271" s="284"/>
      <c r="F271" s="284"/>
      <c r="G271" s="284"/>
    </row>
    <row r="272" spans="1:7" ht="12.75">
      <c r="A272" s="259" t="s">
        <v>496</v>
      </c>
      <c r="B272" s="285" t="s">
        <v>429</v>
      </c>
      <c r="C272" s="262"/>
      <c r="D272" s="262"/>
      <c r="E272" s="262"/>
      <c r="F272" s="262"/>
      <c r="G272" s="262"/>
    </row>
    <row r="273" spans="1:7" ht="12.75">
      <c r="A273" s="259" t="s">
        <v>498</v>
      </c>
      <c r="B273" s="286" t="s">
        <v>401</v>
      </c>
      <c r="C273" s="262">
        <v>9635948</v>
      </c>
      <c r="D273" s="262"/>
      <c r="E273" s="262"/>
      <c r="F273" s="262">
        <v>11084898</v>
      </c>
      <c r="G273" s="262">
        <f>SUM(C273:F273)</f>
        <v>20720846</v>
      </c>
    </row>
    <row r="274" spans="1:7" ht="12.75">
      <c r="A274" s="259" t="s">
        <v>500</v>
      </c>
      <c r="B274" s="286" t="s">
        <v>403</v>
      </c>
      <c r="C274" s="262">
        <v>9635948</v>
      </c>
      <c r="D274" s="262"/>
      <c r="E274" s="262"/>
      <c r="F274" s="262">
        <v>11084898</v>
      </c>
      <c r="G274" s="262">
        <f>SUM(C274:F274)</f>
        <v>20720846</v>
      </c>
    </row>
    <row r="275" spans="1:7" ht="12.75">
      <c r="A275" s="259" t="s">
        <v>502</v>
      </c>
      <c r="B275" s="286" t="s">
        <v>405</v>
      </c>
      <c r="C275" s="262"/>
      <c r="D275" s="262"/>
      <c r="E275" s="262"/>
      <c r="F275" s="262"/>
      <c r="G275" s="262">
        <f>SUM(C275:F275)</f>
        <v>0</v>
      </c>
    </row>
    <row r="276" spans="1:7" ht="12.75">
      <c r="A276" s="259" t="s">
        <v>503</v>
      </c>
      <c r="B276" s="283"/>
      <c r="C276" s="284"/>
      <c r="D276" s="284"/>
      <c r="E276" s="284"/>
      <c r="F276" s="284"/>
      <c r="G276" s="284"/>
    </row>
    <row r="277" spans="1:7" ht="12.75">
      <c r="A277" s="259" t="s">
        <v>504</v>
      </c>
      <c r="B277" s="285" t="s">
        <v>840</v>
      </c>
      <c r="C277" s="262"/>
      <c r="D277" s="262"/>
      <c r="E277" s="262"/>
      <c r="F277" s="262"/>
      <c r="G277" s="262"/>
    </row>
    <row r="278" spans="1:7" ht="12.75">
      <c r="A278" s="259" t="s">
        <v>506</v>
      </c>
      <c r="B278" s="286" t="s">
        <v>497</v>
      </c>
      <c r="C278" s="262">
        <v>660185</v>
      </c>
      <c r="D278" s="262"/>
      <c r="E278" s="262">
        <v>0</v>
      </c>
      <c r="F278" s="262">
        <v>0</v>
      </c>
      <c r="G278" s="262">
        <v>124803</v>
      </c>
    </row>
    <row r="279" spans="1:7" ht="12.75">
      <c r="A279" s="259" t="s">
        <v>508</v>
      </c>
      <c r="B279" s="286" t="s">
        <v>499</v>
      </c>
      <c r="C279" s="262">
        <v>660185</v>
      </c>
      <c r="D279" s="262"/>
      <c r="E279" s="262">
        <v>0</v>
      </c>
      <c r="F279" s="262">
        <v>0</v>
      </c>
      <c r="G279" s="262">
        <v>124803</v>
      </c>
    </row>
    <row r="280" spans="1:7" ht="12.75">
      <c r="A280" s="259" t="s">
        <v>511</v>
      </c>
      <c r="B280" s="286" t="s">
        <v>501</v>
      </c>
      <c r="C280" s="262">
        <v>0</v>
      </c>
      <c r="D280" s="262">
        <v>0</v>
      </c>
      <c r="E280" s="262">
        <v>0</v>
      </c>
      <c r="F280" s="262">
        <v>0</v>
      </c>
      <c r="G280" s="262">
        <v>0</v>
      </c>
    </row>
    <row r="281" spans="1:7" ht="12.75">
      <c r="A281" s="259" t="s">
        <v>512</v>
      </c>
      <c r="B281" s="283"/>
      <c r="C281" s="284"/>
      <c r="D281" s="284"/>
      <c r="E281" s="284"/>
      <c r="F281" s="284"/>
      <c r="G281" s="284"/>
    </row>
    <row r="282" spans="1:7" ht="12.75">
      <c r="A282" s="259" t="s">
        <v>513</v>
      </c>
      <c r="B282" s="285" t="s">
        <v>472</v>
      </c>
      <c r="C282" s="262"/>
      <c r="D282" s="262"/>
      <c r="E282" s="262"/>
      <c r="F282" s="262"/>
      <c r="G282" s="262"/>
    </row>
    <row r="283" spans="1:7" ht="12.75">
      <c r="A283" s="259" t="s">
        <v>514</v>
      </c>
      <c r="B283" s="286" t="s">
        <v>505</v>
      </c>
      <c r="C283" s="262">
        <v>1364992</v>
      </c>
      <c r="D283" s="262">
        <v>0</v>
      </c>
      <c r="E283" s="262">
        <v>0</v>
      </c>
      <c r="F283" s="262">
        <v>7731554</v>
      </c>
      <c r="G283" s="262">
        <v>1364992</v>
      </c>
    </row>
    <row r="284" spans="1:7" ht="12.75">
      <c r="A284" s="259" t="s">
        <v>515</v>
      </c>
      <c r="B284" s="286" t="s">
        <v>507</v>
      </c>
      <c r="C284" s="262">
        <v>1364992</v>
      </c>
      <c r="D284" s="262">
        <v>0</v>
      </c>
      <c r="E284" s="262">
        <v>0</v>
      </c>
      <c r="F284" s="262">
        <v>7731554</v>
      </c>
      <c r="G284" s="262">
        <v>1364992</v>
      </c>
    </row>
    <row r="285" spans="1:7" ht="12.75">
      <c r="A285" s="259" t="s">
        <v>516</v>
      </c>
      <c r="B285" s="286" t="s">
        <v>509</v>
      </c>
      <c r="C285" s="262">
        <v>0</v>
      </c>
      <c r="D285" s="262">
        <v>0</v>
      </c>
      <c r="E285" s="262">
        <v>0</v>
      </c>
      <c r="F285" s="262">
        <v>0</v>
      </c>
      <c r="G285" s="262">
        <v>0</v>
      </c>
    </row>
    <row r="286" spans="1:7" ht="12.75">
      <c r="A286" s="275"/>
      <c r="B286" s="283"/>
      <c r="C286" s="284"/>
      <c r="D286" s="284"/>
      <c r="E286" s="284"/>
      <c r="F286" s="284"/>
      <c r="G286" s="284"/>
    </row>
    <row r="287" spans="1:7" ht="12.75">
      <c r="A287" s="593" t="s">
        <v>510</v>
      </c>
      <c r="B287" s="594"/>
      <c r="C287" s="594"/>
      <c r="D287" s="594"/>
      <c r="E287" s="594"/>
      <c r="F287" s="594"/>
      <c r="G287" s="594"/>
    </row>
    <row r="288" spans="1:7" ht="12.75">
      <c r="A288" s="594"/>
      <c r="B288" s="594"/>
      <c r="C288" s="594"/>
      <c r="D288" s="594"/>
      <c r="E288" s="594"/>
      <c r="F288" s="594"/>
      <c r="G288" s="594"/>
    </row>
    <row r="289" spans="1:7" ht="12.75">
      <c r="A289" s="597"/>
      <c r="B289" s="597"/>
      <c r="C289" s="597"/>
      <c r="D289" s="597"/>
      <c r="E289" s="597"/>
      <c r="F289" s="597"/>
      <c r="G289" s="597"/>
    </row>
    <row r="290" spans="1:7" ht="12.75">
      <c r="A290" s="259" t="s">
        <v>517</v>
      </c>
      <c r="B290" s="260" t="s">
        <v>155</v>
      </c>
      <c r="C290" s="260" t="s">
        <v>197</v>
      </c>
      <c r="D290" s="260" t="s">
        <v>259</v>
      </c>
      <c r="E290" s="260" t="s">
        <v>260</v>
      </c>
      <c r="F290" s="260" t="s">
        <v>261</v>
      </c>
      <c r="G290" s="260" t="s">
        <v>9</v>
      </c>
    </row>
    <row r="291" spans="1:7" ht="12.75">
      <c r="A291" s="259" t="s">
        <v>518</v>
      </c>
      <c r="B291" s="285" t="s">
        <v>446</v>
      </c>
      <c r="C291" s="262"/>
      <c r="D291" s="262"/>
      <c r="E291" s="262"/>
      <c r="F291" s="262"/>
      <c r="G291" s="262"/>
    </row>
    <row r="292" spans="1:7" ht="12.75">
      <c r="A292" s="259" t="s">
        <v>519</v>
      </c>
      <c r="B292" s="286" t="s">
        <v>349</v>
      </c>
      <c r="C292" s="262">
        <v>12492744</v>
      </c>
      <c r="D292" s="262">
        <v>0</v>
      </c>
      <c r="E292" s="262">
        <v>0</v>
      </c>
      <c r="F292" s="262">
        <v>0</v>
      </c>
      <c r="G292" s="262">
        <f>SUM(C292:F292)</f>
        <v>12492744</v>
      </c>
    </row>
    <row r="293" spans="1:7" ht="12.75">
      <c r="A293" s="259" t="s">
        <v>520</v>
      </c>
      <c r="B293" s="286" t="s">
        <v>350</v>
      </c>
      <c r="C293" s="262">
        <v>12492744</v>
      </c>
      <c r="D293" s="262">
        <v>0</v>
      </c>
      <c r="E293" s="262">
        <v>0</v>
      </c>
      <c r="F293" s="262">
        <v>0</v>
      </c>
      <c r="G293" s="262">
        <f>SUM(C293:F293)</f>
        <v>12492744</v>
      </c>
    </row>
    <row r="294" spans="1:7" ht="12.75">
      <c r="A294" s="259" t="s">
        <v>521</v>
      </c>
      <c r="B294" s="286" t="s">
        <v>351</v>
      </c>
      <c r="C294" s="262">
        <v>0</v>
      </c>
      <c r="D294" s="262">
        <v>0</v>
      </c>
      <c r="E294" s="262">
        <v>0</v>
      </c>
      <c r="F294" s="262">
        <v>0</v>
      </c>
      <c r="G294" s="262">
        <f>SUM(C294:F294)</f>
        <v>0</v>
      </c>
    </row>
    <row r="295" spans="1:7" ht="12.75">
      <c r="A295" s="259" t="s">
        <v>522</v>
      </c>
      <c r="B295" s="283"/>
      <c r="C295" s="284"/>
      <c r="D295" s="284"/>
      <c r="E295" s="284"/>
      <c r="F295" s="284"/>
      <c r="G295" s="284"/>
    </row>
    <row r="296" spans="1:7" ht="12.75">
      <c r="A296" s="259" t="s">
        <v>524</v>
      </c>
      <c r="B296" s="285" t="s">
        <v>839</v>
      </c>
      <c r="C296" s="262"/>
      <c r="D296" s="262"/>
      <c r="E296" s="262"/>
      <c r="F296" s="262"/>
      <c r="G296" s="262"/>
    </row>
    <row r="297" spans="1:7" ht="12.75">
      <c r="A297" s="259" t="s">
        <v>525</v>
      </c>
      <c r="B297" s="286" t="s">
        <v>401</v>
      </c>
      <c r="C297" s="262">
        <v>1343149</v>
      </c>
      <c r="D297" s="262">
        <v>0</v>
      </c>
      <c r="E297" s="262">
        <v>0</v>
      </c>
      <c r="F297" s="262">
        <v>0</v>
      </c>
      <c r="G297" s="262">
        <f>SUM(C297:F297)</f>
        <v>1343149</v>
      </c>
    </row>
    <row r="298" spans="1:7" ht="12.75">
      <c r="A298" s="259" t="s">
        <v>526</v>
      </c>
      <c r="B298" s="286" t="s">
        <v>403</v>
      </c>
      <c r="C298" s="262">
        <v>1343149</v>
      </c>
      <c r="D298" s="262">
        <v>0</v>
      </c>
      <c r="E298" s="262">
        <v>0</v>
      </c>
      <c r="F298" s="262">
        <v>0</v>
      </c>
      <c r="G298" s="262">
        <f>SUM(C298:F298)</f>
        <v>1343149</v>
      </c>
    </row>
    <row r="299" spans="1:7" ht="12.75">
      <c r="A299" s="259" t="s">
        <v>527</v>
      </c>
      <c r="B299" s="286" t="s">
        <v>405</v>
      </c>
      <c r="C299" s="262">
        <v>0</v>
      </c>
      <c r="D299" s="262">
        <v>0</v>
      </c>
      <c r="E299" s="262">
        <v>0</v>
      </c>
      <c r="F299" s="262">
        <v>0</v>
      </c>
      <c r="G299" s="262">
        <f>SUM(C299:F299)</f>
        <v>0</v>
      </c>
    </row>
    <row r="300" spans="1:7" ht="12.75">
      <c r="A300" s="259" t="s">
        <v>528</v>
      </c>
      <c r="B300" s="283"/>
      <c r="C300" s="284"/>
      <c r="D300" s="284"/>
      <c r="E300" s="284"/>
      <c r="F300" s="284"/>
      <c r="G300" s="284"/>
    </row>
    <row r="301" spans="1:7" ht="12.75">
      <c r="A301" s="259" t="s">
        <v>529</v>
      </c>
      <c r="B301" s="285" t="s">
        <v>523</v>
      </c>
      <c r="C301" s="266"/>
      <c r="D301" s="266"/>
      <c r="E301" s="266"/>
      <c r="F301" s="266"/>
      <c r="G301" s="266"/>
    </row>
    <row r="302" spans="1:7" s="258" customFormat="1" ht="12" customHeight="1">
      <c r="A302" s="259" t="s">
        <v>530</v>
      </c>
      <c r="B302" s="285" t="s">
        <v>353</v>
      </c>
      <c r="C302" s="264">
        <f aca="true" t="shared" si="5" ref="C302:G304">C204+C209+C214+C219+C224+C229+C234+C240+C245+C253+C263+C268+C273+C278+C283+C292+C297</f>
        <v>220154423</v>
      </c>
      <c r="D302" s="264">
        <f t="shared" si="5"/>
        <v>661258</v>
      </c>
      <c r="E302" s="264">
        <f t="shared" si="5"/>
        <v>4061875</v>
      </c>
      <c r="F302" s="264">
        <f t="shared" si="5"/>
        <v>27168825</v>
      </c>
      <c r="G302" s="264">
        <f t="shared" si="5"/>
        <v>243779445</v>
      </c>
    </row>
    <row r="303" spans="1:7" s="258" customFormat="1" ht="12" customHeight="1">
      <c r="A303" s="259" t="s">
        <v>531</v>
      </c>
      <c r="B303" s="285" t="s">
        <v>354</v>
      </c>
      <c r="C303" s="264">
        <f t="shared" si="5"/>
        <v>145093524</v>
      </c>
      <c r="D303" s="264">
        <f t="shared" si="5"/>
        <v>661258</v>
      </c>
      <c r="E303" s="264">
        <f t="shared" si="5"/>
        <v>2004880</v>
      </c>
      <c r="F303" s="264">
        <f t="shared" si="5"/>
        <v>22157358</v>
      </c>
      <c r="G303" s="264">
        <f t="shared" si="5"/>
        <v>161650084</v>
      </c>
    </row>
    <row r="304" spans="1:8" s="258" customFormat="1" ht="12.75">
      <c r="A304" s="259" t="s">
        <v>532</v>
      </c>
      <c r="B304" s="285" t="s">
        <v>355</v>
      </c>
      <c r="C304" s="264">
        <f t="shared" si="5"/>
        <v>75060899</v>
      </c>
      <c r="D304" s="264">
        <f t="shared" si="5"/>
        <v>0</v>
      </c>
      <c r="E304" s="264">
        <f t="shared" si="5"/>
        <v>2056995</v>
      </c>
      <c r="F304" s="264">
        <f t="shared" si="5"/>
        <v>5011467</v>
      </c>
      <c r="G304" s="264">
        <f t="shared" si="5"/>
        <v>82129361</v>
      </c>
      <c r="H304" s="430"/>
    </row>
    <row r="305" spans="1:7" ht="12.75">
      <c r="A305" s="259" t="s">
        <v>535</v>
      </c>
      <c r="B305" s="283"/>
      <c r="C305" s="284"/>
      <c r="D305" s="284"/>
      <c r="E305" s="284"/>
      <c r="F305" s="284"/>
      <c r="G305" s="284"/>
    </row>
    <row r="306" spans="1:7" ht="12.75">
      <c r="A306" s="259" t="s">
        <v>536</v>
      </c>
      <c r="B306" s="285" t="s">
        <v>267</v>
      </c>
      <c r="C306" s="262"/>
      <c r="D306" s="262"/>
      <c r="E306" s="262"/>
      <c r="F306" s="262"/>
      <c r="G306" s="262"/>
    </row>
    <row r="307" spans="1:7" s="258" customFormat="1" ht="12.75">
      <c r="A307" s="259" t="s">
        <v>537</v>
      </c>
      <c r="B307" s="285" t="s">
        <v>361</v>
      </c>
      <c r="C307" s="264">
        <v>85000</v>
      </c>
      <c r="D307" s="264">
        <v>0</v>
      </c>
      <c r="E307" s="264">
        <v>0</v>
      </c>
      <c r="F307" s="264">
        <v>0</v>
      </c>
      <c r="G307" s="264">
        <f>SUM(C307:F307)</f>
        <v>85000</v>
      </c>
    </row>
    <row r="308" spans="1:7" s="258" customFormat="1" ht="12.75">
      <c r="A308" s="259" t="s">
        <v>539</v>
      </c>
      <c r="B308" s="285" t="s">
        <v>362</v>
      </c>
      <c r="C308" s="264">
        <v>85000</v>
      </c>
      <c r="D308" s="264">
        <v>0</v>
      </c>
      <c r="E308" s="264">
        <v>0</v>
      </c>
      <c r="F308" s="264">
        <v>0</v>
      </c>
      <c r="G308" s="264">
        <f>SUM(C308:F308)</f>
        <v>85000</v>
      </c>
    </row>
    <row r="309" spans="1:7" s="258" customFormat="1" ht="12.75">
      <c r="A309" s="259" t="s">
        <v>541</v>
      </c>
      <c r="B309" s="291" t="s">
        <v>363</v>
      </c>
      <c r="C309" s="264">
        <v>0</v>
      </c>
      <c r="D309" s="264">
        <v>0</v>
      </c>
      <c r="E309" s="264">
        <v>0</v>
      </c>
      <c r="F309" s="264">
        <v>0</v>
      </c>
      <c r="G309" s="264">
        <f>SUM(C309:F309)</f>
        <v>0</v>
      </c>
    </row>
    <row r="310" spans="1:7" ht="12.75">
      <c r="A310" s="275"/>
      <c r="B310" s="292"/>
      <c r="C310" s="284"/>
      <c r="D310" s="284"/>
      <c r="E310" s="284"/>
      <c r="F310" s="284"/>
      <c r="G310" s="284"/>
    </row>
    <row r="311" spans="1:7" ht="12.75">
      <c r="A311" s="275"/>
      <c r="B311" s="292"/>
      <c r="C311" s="284"/>
      <c r="D311" s="284"/>
      <c r="E311" s="284"/>
      <c r="F311" s="284"/>
      <c r="G311" s="284"/>
    </row>
    <row r="312" spans="1:7" ht="12.75">
      <c r="A312" s="279" t="s">
        <v>543</v>
      </c>
      <c r="B312" s="598" t="s">
        <v>533</v>
      </c>
      <c r="C312" s="599"/>
      <c r="D312" s="599"/>
      <c r="E312" s="602" t="s">
        <v>534</v>
      </c>
      <c r="F312" s="284"/>
      <c r="G312" s="284"/>
    </row>
    <row r="313" spans="1:7" ht="12.75">
      <c r="A313" s="279" t="s">
        <v>545</v>
      </c>
      <c r="B313" s="600"/>
      <c r="C313" s="601"/>
      <c r="D313" s="601"/>
      <c r="E313" s="603"/>
      <c r="F313" s="284"/>
      <c r="G313" s="284"/>
    </row>
    <row r="314" spans="1:7" ht="12.75">
      <c r="A314" s="279" t="s">
        <v>546</v>
      </c>
      <c r="B314" s="293" t="s">
        <v>155</v>
      </c>
      <c r="C314" s="294" t="s">
        <v>353</v>
      </c>
      <c r="D314" s="294" t="s">
        <v>354</v>
      </c>
      <c r="E314" s="294" t="s">
        <v>355</v>
      </c>
      <c r="F314" s="284"/>
      <c r="G314" s="284"/>
    </row>
    <row r="315" spans="1:7" ht="12.75">
      <c r="A315" s="279" t="s">
        <v>833</v>
      </c>
      <c r="B315" s="295" t="s">
        <v>538</v>
      </c>
      <c r="C315" s="262">
        <v>278849709</v>
      </c>
      <c r="D315" s="263">
        <v>81186442</v>
      </c>
      <c r="E315" s="262">
        <f>C315-D315</f>
        <v>197663267</v>
      </c>
      <c r="F315" s="273"/>
      <c r="G315" s="273"/>
    </row>
    <row r="316" spans="1:7" ht="12.75">
      <c r="A316" s="279" t="s">
        <v>834</v>
      </c>
      <c r="B316" s="295" t="s">
        <v>540</v>
      </c>
      <c r="C316" s="262">
        <v>4923750</v>
      </c>
      <c r="D316" s="262">
        <v>4923750</v>
      </c>
      <c r="E316" s="262">
        <v>0</v>
      </c>
      <c r="F316" s="284"/>
      <c r="G316" s="284"/>
    </row>
    <row r="317" spans="1:7" ht="12.75">
      <c r="A317" s="279" t="s">
        <v>835</v>
      </c>
      <c r="B317" s="296" t="s">
        <v>542</v>
      </c>
      <c r="C317" s="297">
        <v>4480773</v>
      </c>
      <c r="D317" s="297">
        <v>4480773</v>
      </c>
      <c r="E317" s="298">
        <v>0</v>
      </c>
      <c r="F317" s="280"/>
      <c r="G317" s="280"/>
    </row>
    <row r="318" spans="1:7" ht="12.75">
      <c r="A318" s="279" t="s">
        <v>836</v>
      </c>
      <c r="B318" s="268" t="s">
        <v>544</v>
      </c>
      <c r="C318" s="262">
        <v>4987290</v>
      </c>
      <c r="D318" s="262">
        <v>4987290</v>
      </c>
      <c r="E318" s="262">
        <v>0</v>
      </c>
      <c r="F318" s="284"/>
      <c r="G318" s="284"/>
    </row>
    <row r="319" spans="1:7" ht="12.75">
      <c r="A319" s="279" t="s">
        <v>837</v>
      </c>
      <c r="B319" s="295" t="s">
        <v>544</v>
      </c>
      <c r="C319" s="262">
        <v>2675149</v>
      </c>
      <c r="D319" s="262">
        <v>2675149</v>
      </c>
      <c r="E319" s="262">
        <v>0</v>
      </c>
      <c r="F319" s="284"/>
      <c r="G319" s="284"/>
    </row>
    <row r="320" spans="1:7" ht="12.75">
      <c r="A320" s="279" t="s">
        <v>838</v>
      </c>
      <c r="B320" s="270" t="s">
        <v>9</v>
      </c>
      <c r="C320" s="264">
        <f>SUM(C315:C319)</f>
        <v>295916671</v>
      </c>
      <c r="D320" s="264">
        <f>SUM(D315:D319)</f>
        <v>98253404</v>
      </c>
      <c r="E320" s="264">
        <f>SUM(E315:E319)</f>
        <v>197663267</v>
      </c>
      <c r="F320" s="284"/>
      <c r="G320" s="284"/>
    </row>
    <row r="321" spans="1:7" ht="12.75">
      <c r="A321" s="275"/>
      <c r="B321" s="283"/>
      <c r="C321" s="284"/>
      <c r="D321" s="284"/>
      <c r="E321" s="284"/>
      <c r="F321" s="284"/>
      <c r="G321" s="284"/>
    </row>
    <row r="322" spans="1:7" ht="12.75">
      <c r="A322" s="275"/>
      <c r="B322" s="283"/>
      <c r="C322" s="284"/>
      <c r="D322" s="284"/>
      <c r="E322" s="284"/>
      <c r="F322" s="284"/>
      <c r="G322" s="284"/>
    </row>
    <row r="323" spans="1:7" ht="12.75">
      <c r="A323" s="275"/>
      <c r="B323" s="276"/>
      <c r="C323" s="284"/>
      <c r="D323" s="284"/>
      <c r="E323" s="284"/>
      <c r="F323" s="284"/>
      <c r="G323" s="284"/>
    </row>
    <row r="324" spans="1:7" ht="12.75">
      <c r="A324" s="275"/>
      <c r="B324" s="283"/>
      <c r="C324" s="284"/>
      <c r="D324" s="284"/>
      <c r="E324" s="284"/>
      <c r="F324" s="284"/>
      <c r="G324" s="284"/>
    </row>
    <row r="325" spans="1:7" ht="12.75">
      <c r="A325" s="275"/>
      <c r="B325" s="283"/>
      <c r="C325" s="284"/>
      <c r="D325" s="284"/>
      <c r="E325" s="284"/>
      <c r="F325" s="284"/>
      <c r="G325" s="284"/>
    </row>
    <row r="326" spans="1:7" ht="12.75">
      <c r="A326" s="275"/>
      <c r="B326" s="283"/>
      <c r="C326" s="284"/>
      <c r="D326" s="284"/>
      <c r="E326" s="284"/>
      <c r="F326" s="284"/>
      <c r="G326" s="284"/>
    </row>
    <row r="327" spans="1:7" ht="12.75" customHeight="1">
      <c r="A327" s="275"/>
      <c r="B327" s="280"/>
      <c r="C327" s="299"/>
      <c r="D327" s="299"/>
      <c r="E327" s="299"/>
      <c r="F327" s="299"/>
      <c r="G327" s="280"/>
    </row>
    <row r="328" spans="1:7" ht="12.75">
      <c r="A328" s="275"/>
      <c r="B328" s="276"/>
      <c r="C328" s="284"/>
      <c r="D328" s="284"/>
      <c r="E328" s="284"/>
      <c r="F328" s="284"/>
      <c r="G328" s="284"/>
    </row>
    <row r="329" spans="1:7" ht="12.75">
      <c r="A329" s="275"/>
      <c r="B329" s="283"/>
      <c r="C329" s="284"/>
      <c r="D329" s="284"/>
      <c r="E329" s="284"/>
      <c r="F329" s="284"/>
      <c r="G329" s="284"/>
    </row>
    <row r="330" spans="1:7" ht="12.75">
      <c r="A330" s="275"/>
      <c r="B330" s="283"/>
      <c r="C330" s="284"/>
      <c r="D330" s="284"/>
      <c r="E330" s="284"/>
      <c r="F330" s="284"/>
      <c r="G330" s="284"/>
    </row>
    <row r="331" spans="1:7" ht="12.75">
      <c r="A331" s="275"/>
      <c r="B331" s="283"/>
      <c r="C331" s="284"/>
      <c r="D331" s="284"/>
      <c r="E331" s="284"/>
      <c r="F331" s="284"/>
      <c r="G331" s="284"/>
    </row>
    <row r="332" spans="1:7" ht="12.75">
      <c r="A332" s="275"/>
      <c r="B332" s="283"/>
      <c r="C332" s="284"/>
      <c r="D332" s="284"/>
      <c r="E332" s="284"/>
      <c r="F332" s="284"/>
      <c r="G332" s="284"/>
    </row>
    <row r="333" spans="1:7" ht="12.75">
      <c r="A333" s="275"/>
      <c r="B333" s="276"/>
      <c r="C333" s="284"/>
      <c r="D333" s="284"/>
      <c r="E333" s="284"/>
      <c r="F333" s="284"/>
      <c r="G333" s="284"/>
    </row>
    <row r="334" spans="1:7" ht="12.75">
      <c r="A334" s="275"/>
      <c r="B334" s="283"/>
      <c r="C334" s="284"/>
      <c r="D334" s="284"/>
      <c r="E334" s="284"/>
      <c r="F334" s="284"/>
      <c r="G334" s="284"/>
    </row>
    <row r="335" spans="1:7" ht="12.75">
      <c r="A335" s="275"/>
      <c r="B335" s="283"/>
      <c r="C335" s="284"/>
      <c r="D335" s="284"/>
      <c r="E335" s="284"/>
      <c r="F335" s="284"/>
      <c r="G335" s="284"/>
    </row>
    <row r="336" spans="1:7" ht="12.75">
      <c r="A336" s="275"/>
      <c r="B336" s="283"/>
      <c r="C336" s="284"/>
      <c r="D336" s="284"/>
      <c r="E336" s="284"/>
      <c r="F336" s="284"/>
      <c r="G336" s="284"/>
    </row>
    <row r="337" spans="1:7" ht="12.75">
      <c r="A337" s="275"/>
      <c r="B337" s="283"/>
      <c r="C337" s="284"/>
      <c r="D337" s="284"/>
      <c r="E337" s="284"/>
      <c r="F337" s="284"/>
      <c r="G337" s="284"/>
    </row>
    <row r="338" spans="1:7" ht="12.75">
      <c r="A338" s="275"/>
      <c r="B338" s="276"/>
      <c r="C338" s="284"/>
      <c r="D338" s="284"/>
      <c r="E338" s="284"/>
      <c r="F338" s="284"/>
      <c r="G338" s="284"/>
    </row>
    <row r="339" spans="1:7" ht="12.75">
      <c r="A339" s="275"/>
      <c r="B339" s="283"/>
      <c r="C339" s="284"/>
      <c r="D339" s="284"/>
      <c r="E339" s="284"/>
      <c r="F339" s="284"/>
      <c r="G339" s="284"/>
    </row>
    <row r="340" spans="1:7" ht="12.75">
      <c r="A340" s="275"/>
      <c r="B340" s="283"/>
      <c r="C340" s="284"/>
      <c r="D340" s="284"/>
      <c r="E340" s="284"/>
      <c r="F340" s="284"/>
      <c r="G340" s="284"/>
    </row>
    <row r="341" spans="1:7" ht="12.75">
      <c r="A341" s="275"/>
      <c r="B341" s="283"/>
      <c r="C341" s="284"/>
      <c r="D341" s="284"/>
      <c r="E341" s="284"/>
      <c r="F341" s="284"/>
      <c r="G341" s="284"/>
    </row>
    <row r="342" spans="1:7" ht="12.75">
      <c r="A342" s="275"/>
      <c r="B342" s="283"/>
      <c r="C342" s="284"/>
      <c r="D342" s="284"/>
      <c r="E342" s="284"/>
      <c r="F342" s="284"/>
      <c r="G342" s="284"/>
    </row>
    <row r="343" spans="1:7" ht="12.75">
      <c r="A343" s="275"/>
      <c r="B343" s="276"/>
      <c r="C343" s="284"/>
      <c r="D343" s="284"/>
      <c r="E343" s="284"/>
      <c r="F343" s="284"/>
      <c r="G343" s="284"/>
    </row>
    <row r="344" spans="1:7" ht="12.75">
      <c r="A344" s="275"/>
      <c r="B344" s="283"/>
      <c r="C344" s="284"/>
      <c r="D344" s="284"/>
      <c r="E344" s="284"/>
      <c r="F344" s="284"/>
      <c r="G344" s="284"/>
    </row>
    <row r="345" spans="1:7" ht="12.75">
      <c r="A345" s="275"/>
      <c r="B345" s="283"/>
      <c r="C345" s="284"/>
      <c r="D345" s="284"/>
      <c r="E345" s="284"/>
      <c r="F345" s="284"/>
      <c r="G345" s="284"/>
    </row>
    <row r="346" spans="1:7" ht="12.75">
      <c r="A346" s="275"/>
      <c r="B346" s="283"/>
      <c r="C346" s="284"/>
      <c r="D346" s="284"/>
      <c r="E346" s="284"/>
      <c r="F346" s="284"/>
      <c r="G346" s="284"/>
    </row>
    <row r="347" spans="1:7" ht="12.75">
      <c r="A347" s="275"/>
      <c r="B347" s="283"/>
      <c r="C347" s="284"/>
      <c r="D347" s="284"/>
      <c r="E347" s="284"/>
      <c r="F347" s="284"/>
      <c r="G347" s="284"/>
    </row>
    <row r="348" spans="1:7" ht="12.75">
      <c r="A348" s="275"/>
      <c r="B348" s="276"/>
      <c r="C348" s="284"/>
      <c r="D348" s="284"/>
      <c r="E348" s="284"/>
      <c r="F348" s="284"/>
      <c r="G348" s="284"/>
    </row>
    <row r="349" spans="1:7" ht="12.75">
      <c r="A349" s="275"/>
      <c r="B349" s="283"/>
      <c r="C349" s="284"/>
      <c r="D349" s="284"/>
      <c r="E349" s="284"/>
      <c r="F349" s="284"/>
      <c r="G349" s="284"/>
    </row>
    <row r="350" spans="1:7" ht="12.75">
      <c r="A350" s="275"/>
      <c r="B350" s="283"/>
      <c r="C350" s="284"/>
      <c r="D350" s="284"/>
      <c r="E350" s="284"/>
      <c r="F350" s="284"/>
      <c r="G350" s="284"/>
    </row>
    <row r="351" spans="1:7" ht="12.75">
      <c r="A351" s="275"/>
      <c r="B351" s="283"/>
      <c r="C351" s="284"/>
      <c r="D351" s="284"/>
      <c r="E351" s="284"/>
      <c r="F351" s="284"/>
      <c r="G351" s="284"/>
    </row>
    <row r="352" spans="1:7" ht="12.75">
      <c r="A352" s="283"/>
      <c r="B352" s="283"/>
      <c r="C352" s="284"/>
      <c r="D352" s="299"/>
      <c r="E352" s="284"/>
      <c r="F352" s="284"/>
      <c r="G352" s="284"/>
    </row>
    <row r="353" spans="1:7" ht="12.75">
      <c r="A353" s="283"/>
      <c r="B353" s="283"/>
      <c r="C353" s="284"/>
      <c r="D353" s="284"/>
      <c r="E353" s="284"/>
      <c r="F353" s="284"/>
      <c r="G353" s="284"/>
    </row>
    <row r="354" spans="1:7" ht="12.75">
      <c r="A354" s="275"/>
      <c r="B354" s="280"/>
      <c r="C354" s="299"/>
      <c r="D354" s="299"/>
      <c r="E354" s="299"/>
      <c r="F354" s="299"/>
      <c r="G354" s="280"/>
    </row>
    <row r="355" spans="1:7" ht="12.75">
      <c r="A355" s="275"/>
      <c r="B355" s="276"/>
      <c r="C355" s="284"/>
      <c r="D355" s="284"/>
      <c r="E355" s="284"/>
      <c r="F355" s="284"/>
      <c r="G355" s="284"/>
    </row>
    <row r="356" spans="1:7" ht="12.75">
      <c r="A356" s="275"/>
      <c r="B356" s="283"/>
      <c r="C356" s="284"/>
      <c r="D356" s="284"/>
      <c r="E356" s="284"/>
      <c r="F356" s="284"/>
      <c r="G356" s="284"/>
    </row>
    <row r="357" spans="1:7" ht="12.75">
      <c r="A357" s="275"/>
      <c r="B357" s="283"/>
      <c r="C357" s="284"/>
      <c r="D357" s="284"/>
      <c r="E357" s="284"/>
      <c r="F357" s="284"/>
      <c r="G357" s="284"/>
    </row>
    <row r="358" spans="1:7" ht="12.75">
      <c r="A358" s="275"/>
      <c r="B358" s="283"/>
      <c r="C358" s="284"/>
      <c r="D358" s="284"/>
      <c r="E358" s="284"/>
      <c r="F358" s="284"/>
      <c r="G358" s="284"/>
    </row>
    <row r="359" spans="1:7" ht="12.75">
      <c r="A359" s="275"/>
      <c r="B359" s="280"/>
      <c r="C359" s="299"/>
      <c r="D359" s="299"/>
      <c r="E359" s="299"/>
      <c r="F359" s="299"/>
      <c r="G359" s="280"/>
    </row>
    <row r="360" spans="1:7" ht="12.75">
      <c r="A360" s="275"/>
      <c r="B360" s="276"/>
      <c r="C360" s="284"/>
      <c r="D360" s="284"/>
      <c r="E360" s="284"/>
      <c r="F360" s="284"/>
      <c r="G360" s="284"/>
    </row>
    <row r="361" spans="1:7" ht="12.75">
      <c r="A361" s="275"/>
      <c r="B361" s="283"/>
      <c r="C361" s="284"/>
      <c r="D361" s="284"/>
      <c r="E361" s="284"/>
      <c r="F361" s="284"/>
      <c r="G361" s="284"/>
    </row>
    <row r="362" spans="1:7" ht="12.75">
      <c r="A362" s="275"/>
      <c r="B362" s="283"/>
      <c r="C362" s="284"/>
      <c r="D362" s="284"/>
      <c r="E362" s="284"/>
      <c r="F362" s="284"/>
      <c r="G362" s="284"/>
    </row>
    <row r="363" spans="1:7" ht="12.75">
      <c r="A363" s="275"/>
      <c r="B363" s="283"/>
      <c r="C363" s="284"/>
      <c r="D363" s="284"/>
      <c r="E363" s="284"/>
      <c r="F363" s="284"/>
      <c r="G363" s="284"/>
    </row>
    <row r="364" spans="1:7" ht="12.75">
      <c r="A364" s="275"/>
      <c r="B364" s="283"/>
      <c r="C364" s="284"/>
      <c r="D364" s="284"/>
      <c r="E364" s="284"/>
      <c r="F364" s="284"/>
      <c r="G364" s="284"/>
    </row>
    <row r="365" spans="1:7" ht="12.75">
      <c r="A365" s="275"/>
      <c r="B365" s="276"/>
      <c r="C365" s="284"/>
      <c r="D365" s="284"/>
      <c r="E365" s="284"/>
      <c r="F365" s="284"/>
      <c r="G365" s="284"/>
    </row>
    <row r="366" spans="1:7" ht="12.75">
      <c r="A366" s="275"/>
      <c r="B366" s="283"/>
      <c r="C366" s="284"/>
      <c r="D366" s="284"/>
      <c r="E366" s="284"/>
      <c r="F366" s="284"/>
      <c r="G366" s="284"/>
    </row>
    <row r="367" spans="1:7" ht="12.75">
      <c r="A367" s="275"/>
      <c r="B367" s="283"/>
      <c r="C367" s="284"/>
      <c r="D367" s="284"/>
      <c r="E367" s="284"/>
      <c r="F367" s="284"/>
      <c r="G367" s="284"/>
    </row>
    <row r="368" spans="1:7" ht="12.75">
      <c r="A368" s="275"/>
      <c r="B368" s="283"/>
      <c r="C368" s="284"/>
      <c r="D368" s="284"/>
      <c r="E368" s="284"/>
      <c r="F368" s="284"/>
      <c r="G368" s="284"/>
    </row>
    <row r="369" spans="1:7" ht="12.75">
      <c r="A369" s="275"/>
      <c r="B369" s="283"/>
      <c r="C369" s="284"/>
      <c r="D369" s="284"/>
      <c r="E369" s="284"/>
      <c r="F369" s="284"/>
      <c r="G369" s="284"/>
    </row>
    <row r="370" spans="1:7" ht="12.75">
      <c r="A370" s="275"/>
      <c r="B370" s="276"/>
      <c r="C370" s="284"/>
      <c r="D370" s="284"/>
      <c r="E370" s="284"/>
      <c r="F370" s="284"/>
      <c r="G370" s="284"/>
    </row>
    <row r="371" spans="1:7" ht="12.75">
      <c r="A371" s="275"/>
      <c r="B371" s="283"/>
      <c r="C371" s="284"/>
      <c r="D371" s="284"/>
      <c r="E371" s="284"/>
      <c r="F371" s="284"/>
      <c r="G371" s="284"/>
    </row>
    <row r="372" spans="1:7" ht="12.75">
      <c r="A372" s="275"/>
      <c r="B372" s="283"/>
      <c r="C372" s="284"/>
      <c r="D372" s="284"/>
      <c r="E372" s="284"/>
      <c r="F372" s="284"/>
      <c r="G372" s="284"/>
    </row>
    <row r="373" spans="1:7" ht="12.75">
      <c r="A373" s="275"/>
      <c r="B373" s="283"/>
      <c r="C373" s="284"/>
      <c r="D373" s="284"/>
      <c r="E373" s="284"/>
      <c r="F373" s="284"/>
      <c r="G373" s="284"/>
    </row>
    <row r="374" spans="1:7" ht="12.75">
      <c r="A374" s="275"/>
      <c r="B374" s="283"/>
      <c r="C374" s="284"/>
      <c r="D374" s="284"/>
      <c r="E374" s="284"/>
      <c r="F374" s="284"/>
      <c r="G374" s="284"/>
    </row>
    <row r="375" spans="1:7" ht="12.75">
      <c r="A375" s="275"/>
      <c r="B375" s="276"/>
      <c r="C375" s="284"/>
      <c r="D375" s="284"/>
      <c r="E375" s="284"/>
      <c r="F375" s="284"/>
      <c r="G375" s="284"/>
    </row>
    <row r="376" spans="1:7" ht="12.75">
      <c r="A376" s="275"/>
      <c r="B376" s="283"/>
      <c r="C376" s="284"/>
      <c r="D376" s="284"/>
      <c r="E376" s="284"/>
      <c r="F376" s="284"/>
      <c r="G376" s="284"/>
    </row>
    <row r="377" spans="1:7" ht="12.75">
      <c r="A377" s="275"/>
      <c r="B377" s="283"/>
      <c r="C377" s="284"/>
      <c r="D377" s="284"/>
      <c r="E377" s="284"/>
      <c r="F377" s="284"/>
      <c r="G377" s="284"/>
    </row>
    <row r="378" spans="1:7" ht="12.75">
      <c r="A378" s="275"/>
      <c r="B378" s="283"/>
      <c r="C378" s="284"/>
      <c r="D378" s="284"/>
      <c r="E378" s="284"/>
      <c r="F378" s="284"/>
      <c r="G378" s="284"/>
    </row>
    <row r="379" spans="1:7" ht="12.75">
      <c r="A379" s="275"/>
      <c r="B379" s="283"/>
      <c r="C379" s="284"/>
      <c r="D379" s="284"/>
      <c r="E379" s="284"/>
      <c r="F379" s="284"/>
      <c r="G379" s="284"/>
    </row>
    <row r="380" spans="1:7" ht="12.75">
      <c r="A380" s="275"/>
      <c r="B380" s="276"/>
      <c r="C380" s="284"/>
      <c r="D380" s="284"/>
      <c r="E380" s="284"/>
      <c r="F380" s="284"/>
      <c r="G380" s="284"/>
    </row>
    <row r="381" spans="1:7" ht="12.75">
      <c r="A381" s="275"/>
      <c r="B381" s="283"/>
      <c r="C381" s="284"/>
      <c r="D381" s="284"/>
      <c r="E381" s="284"/>
      <c r="F381" s="284"/>
      <c r="G381" s="284"/>
    </row>
    <row r="382" spans="1:7" ht="12.75">
      <c r="A382" s="275"/>
      <c r="B382" s="283"/>
      <c r="C382" s="284"/>
      <c r="D382" s="284"/>
      <c r="E382" s="284"/>
      <c r="F382" s="284"/>
      <c r="G382" s="284"/>
    </row>
    <row r="383" spans="1:7" ht="12.75">
      <c r="A383" s="275"/>
      <c r="B383" s="283"/>
      <c r="C383" s="284"/>
      <c r="D383" s="284"/>
      <c r="E383" s="284"/>
      <c r="F383" s="284"/>
      <c r="G383" s="284"/>
    </row>
    <row r="384" spans="1:7" ht="12.75">
      <c r="A384" s="275"/>
      <c r="B384" s="283"/>
      <c r="C384" s="284"/>
      <c r="D384" s="284"/>
      <c r="E384" s="284"/>
      <c r="F384" s="284"/>
      <c r="G384" s="284"/>
    </row>
    <row r="385" spans="1:7" ht="12.75">
      <c r="A385" s="275"/>
      <c r="B385" s="276"/>
      <c r="C385" s="284"/>
      <c r="D385" s="284"/>
      <c r="E385" s="284"/>
      <c r="F385" s="284"/>
      <c r="G385" s="284"/>
    </row>
    <row r="386" spans="1:7" ht="12.75">
      <c r="A386" s="275"/>
      <c r="B386" s="283"/>
      <c r="C386" s="284"/>
      <c r="D386" s="284"/>
      <c r="E386" s="284"/>
      <c r="F386" s="284"/>
      <c r="G386" s="284"/>
    </row>
    <row r="387" spans="1:7" ht="12.75">
      <c r="A387" s="275"/>
      <c r="B387" s="283"/>
      <c r="C387" s="284"/>
      <c r="D387" s="284"/>
      <c r="E387" s="284"/>
      <c r="F387" s="284"/>
      <c r="G387" s="284"/>
    </row>
    <row r="388" spans="1:7" ht="12.75">
      <c r="A388" s="275"/>
      <c r="B388" s="283"/>
      <c r="C388" s="284"/>
      <c r="D388" s="284"/>
      <c r="E388" s="284"/>
      <c r="F388" s="284"/>
      <c r="G388" s="284"/>
    </row>
    <row r="389" spans="1:7" ht="12.75">
      <c r="A389" s="275"/>
      <c r="B389" s="283"/>
      <c r="C389" s="284"/>
      <c r="D389" s="284"/>
      <c r="E389" s="284"/>
      <c r="F389" s="284"/>
      <c r="G389" s="284"/>
    </row>
    <row r="390" spans="1:7" ht="12.75">
      <c r="A390" s="275"/>
      <c r="B390" s="283"/>
      <c r="C390" s="284"/>
      <c r="D390" s="284"/>
      <c r="E390" s="284"/>
      <c r="F390" s="284"/>
      <c r="G390" s="284"/>
    </row>
    <row r="391" spans="1:7" ht="12.75">
      <c r="A391" s="275"/>
      <c r="B391" s="280"/>
      <c r="C391" s="299"/>
      <c r="D391" s="299"/>
      <c r="E391" s="299"/>
      <c r="F391" s="299"/>
      <c r="G391" s="280"/>
    </row>
    <row r="392" spans="1:7" ht="12.75">
      <c r="A392" s="275"/>
      <c r="B392" s="276"/>
      <c r="C392" s="284"/>
      <c r="D392" s="284"/>
      <c r="E392" s="284"/>
      <c r="F392" s="284"/>
      <c r="G392" s="284"/>
    </row>
    <row r="393" spans="1:7" ht="12.75">
      <c r="A393" s="275"/>
      <c r="B393" s="283"/>
      <c r="C393" s="284"/>
      <c r="D393" s="284"/>
      <c r="E393" s="284"/>
      <c r="F393" s="284"/>
      <c r="G393" s="284"/>
    </row>
    <row r="394" spans="1:7" ht="12.75">
      <c r="A394" s="275"/>
      <c r="B394" s="283"/>
      <c r="C394" s="284"/>
      <c r="D394" s="284"/>
      <c r="E394" s="284"/>
      <c r="F394" s="284"/>
      <c r="G394" s="284"/>
    </row>
    <row r="395" spans="1:7" ht="12.75">
      <c r="A395" s="275"/>
      <c r="B395" s="283"/>
      <c r="C395" s="284"/>
      <c r="D395" s="284"/>
      <c r="E395" s="284"/>
      <c r="F395" s="284"/>
      <c r="G395" s="284"/>
    </row>
    <row r="396" spans="1:7" ht="12.75">
      <c r="A396" s="275"/>
      <c r="B396" s="283"/>
      <c r="C396" s="284"/>
      <c r="D396" s="284"/>
      <c r="E396" s="284"/>
      <c r="F396" s="284"/>
      <c r="G396" s="284"/>
    </row>
    <row r="397" spans="1:7" ht="12.75">
      <c r="A397" s="275"/>
      <c r="B397" s="276"/>
      <c r="C397" s="284"/>
      <c r="D397" s="284"/>
      <c r="E397" s="284"/>
      <c r="F397" s="284"/>
      <c r="G397" s="284"/>
    </row>
    <row r="398" spans="1:7" ht="12.75">
      <c r="A398" s="275"/>
      <c r="B398" s="283"/>
      <c r="C398" s="284"/>
      <c r="D398" s="284"/>
      <c r="E398" s="284"/>
      <c r="F398" s="284"/>
      <c r="G398" s="284"/>
    </row>
    <row r="399" spans="1:7" ht="12.75">
      <c r="A399" s="275"/>
      <c r="B399" s="283"/>
      <c r="C399" s="284"/>
      <c r="D399" s="284"/>
      <c r="E399" s="284"/>
      <c r="F399" s="284"/>
      <c r="G399" s="284"/>
    </row>
    <row r="400" spans="1:7" ht="12.75">
      <c r="A400" s="275"/>
      <c r="B400" s="283"/>
      <c r="C400" s="284"/>
      <c r="D400" s="284"/>
      <c r="E400" s="284"/>
      <c r="F400" s="284"/>
      <c r="G400" s="284"/>
    </row>
    <row r="401" spans="1:7" ht="12.75">
      <c r="A401" s="275"/>
      <c r="B401" s="283"/>
      <c r="C401" s="284"/>
      <c r="D401" s="284"/>
      <c r="E401" s="284"/>
      <c r="F401" s="284"/>
      <c r="G401" s="284"/>
    </row>
    <row r="402" spans="1:7" ht="12.75">
      <c r="A402" s="275"/>
      <c r="B402" s="276"/>
      <c r="C402" s="284"/>
      <c r="D402" s="284"/>
      <c r="E402" s="284"/>
      <c r="F402" s="284"/>
      <c r="G402" s="284"/>
    </row>
    <row r="403" spans="1:7" ht="12.75">
      <c r="A403" s="275"/>
      <c r="B403" s="283"/>
      <c r="C403" s="284"/>
      <c r="D403" s="284"/>
      <c r="E403" s="284"/>
      <c r="F403" s="284"/>
      <c r="G403" s="284"/>
    </row>
    <row r="404" spans="1:7" ht="12.75">
      <c r="A404" s="275"/>
      <c r="B404" s="283"/>
      <c r="C404" s="284"/>
      <c r="D404" s="284"/>
      <c r="E404" s="284"/>
      <c r="F404" s="284"/>
      <c r="G404" s="284"/>
    </row>
    <row r="405" spans="1:7" ht="12.75">
      <c r="A405" s="275"/>
      <c r="B405" s="283"/>
      <c r="C405" s="284"/>
      <c r="D405" s="284"/>
      <c r="E405" s="284"/>
      <c r="F405" s="284"/>
      <c r="G405" s="284"/>
    </row>
    <row r="406" spans="1:7" ht="12.75">
      <c r="A406" s="275"/>
      <c r="B406" s="283"/>
      <c r="C406" s="284"/>
      <c r="D406" s="284"/>
      <c r="E406" s="284"/>
      <c r="F406" s="284"/>
      <c r="G406" s="284"/>
    </row>
    <row r="407" spans="1:7" ht="12.75">
      <c r="A407" s="275"/>
      <c r="B407" s="276"/>
      <c r="C407" s="284"/>
      <c r="D407" s="284"/>
      <c r="E407" s="284"/>
      <c r="F407" s="284"/>
      <c r="G407" s="284"/>
    </row>
    <row r="408" spans="1:7" ht="12.75">
      <c r="A408" s="275"/>
      <c r="B408" s="283"/>
      <c r="C408" s="284"/>
      <c r="D408" s="284"/>
      <c r="E408" s="284"/>
      <c r="F408" s="284"/>
      <c r="G408" s="284"/>
    </row>
    <row r="409" spans="1:7" ht="12.75">
      <c r="A409" s="275"/>
      <c r="B409" s="283"/>
      <c r="C409" s="284"/>
      <c r="D409" s="284"/>
      <c r="E409" s="284"/>
      <c r="F409" s="284"/>
      <c r="G409" s="284"/>
    </row>
    <row r="410" spans="1:7" ht="12.75">
      <c r="A410" s="275"/>
      <c r="B410" s="283"/>
      <c r="C410" s="284"/>
      <c r="D410" s="284"/>
      <c r="E410" s="284"/>
      <c r="F410" s="284"/>
      <c r="G410" s="284"/>
    </row>
    <row r="411" spans="1:7" ht="12.75">
      <c r="A411" s="275"/>
      <c r="B411" s="283"/>
      <c r="C411" s="284"/>
      <c r="D411" s="284"/>
      <c r="E411" s="284"/>
      <c r="F411" s="284"/>
      <c r="G411" s="284"/>
    </row>
    <row r="412" spans="1:7" ht="12.75">
      <c r="A412" s="275"/>
      <c r="B412" s="276"/>
      <c r="C412" s="284"/>
      <c r="D412" s="284"/>
      <c r="E412" s="284"/>
      <c r="F412" s="284"/>
      <c r="G412" s="284"/>
    </row>
    <row r="413" spans="1:7" ht="12.75">
      <c r="A413" s="275"/>
      <c r="B413" s="283"/>
      <c r="C413" s="284"/>
      <c r="D413" s="284"/>
      <c r="E413" s="284"/>
      <c r="F413" s="284"/>
      <c r="G413" s="284"/>
    </row>
    <row r="414" spans="1:7" ht="12.75">
      <c r="A414" s="275"/>
      <c r="B414" s="283"/>
      <c r="C414" s="284"/>
      <c r="D414" s="284"/>
      <c r="E414" s="284"/>
      <c r="F414" s="284"/>
      <c r="G414" s="284"/>
    </row>
    <row r="415" spans="1:7" ht="12.75">
      <c r="A415" s="275"/>
      <c r="B415" s="283"/>
      <c r="C415" s="284"/>
      <c r="D415" s="284"/>
      <c r="E415" s="284"/>
      <c r="F415" s="284"/>
      <c r="G415" s="284"/>
    </row>
    <row r="416" spans="1:7" ht="12.75">
      <c r="A416" s="275"/>
      <c r="B416" s="283"/>
      <c r="C416" s="284"/>
      <c r="D416" s="284"/>
      <c r="E416" s="284"/>
      <c r="F416" s="284"/>
      <c r="G416" s="284"/>
    </row>
    <row r="417" spans="1:7" ht="12.75">
      <c r="A417" s="275"/>
      <c r="B417" s="276"/>
      <c r="C417" s="284"/>
      <c r="D417" s="284"/>
      <c r="E417" s="284"/>
      <c r="F417" s="284"/>
      <c r="G417" s="284"/>
    </row>
    <row r="418" spans="1:7" ht="12.75">
      <c r="A418" s="275"/>
      <c r="B418" s="283"/>
      <c r="C418" s="284"/>
      <c r="D418" s="284"/>
      <c r="E418" s="284"/>
      <c r="F418" s="284"/>
      <c r="G418" s="284"/>
    </row>
    <row r="419" spans="1:7" ht="12.75">
      <c r="A419" s="275"/>
      <c r="B419" s="283"/>
      <c r="C419" s="284"/>
      <c r="D419" s="284"/>
      <c r="E419" s="284"/>
      <c r="F419" s="284"/>
      <c r="G419" s="284"/>
    </row>
    <row r="420" spans="1:7" ht="12.75">
      <c r="A420" s="275"/>
      <c r="B420" s="283"/>
      <c r="C420" s="284"/>
      <c r="D420" s="284"/>
      <c r="E420" s="284"/>
      <c r="F420" s="284"/>
      <c r="G420" s="284"/>
    </row>
    <row r="421" spans="1:7" ht="12.75">
      <c r="A421" s="275"/>
      <c r="B421" s="283"/>
      <c r="C421" s="284"/>
      <c r="D421" s="284"/>
      <c r="E421" s="284"/>
      <c r="F421" s="284"/>
      <c r="G421" s="284"/>
    </row>
    <row r="422" spans="1:7" ht="12.75">
      <c r="A422" s="275"/>
      <c r="B422" s="276"/>
      <c r="C422" s="284"/>
      <c r="D422" s="284"/>
      <c r="E422" s="284"/>
      <c r="F422" s="284"/>
      <c r="G422" s="284"/>
    </row>
    <row r="423" spans="1:7" ht="12.75">
      <c r="A423" s="275"/>
      <c r="B423" s="283"/>
      <c r="C423" s="284"/>
      <c r="D423" s="284"/>
      <c r="E423" s="284"/>
      <c r="F423" s="284"/>
      <c r="G423" s="284"/>
    </row>
    <row r="424" spans="1:7" ht="12.75">
      <c r="A424" s="275"/>
      <c r="B424" s="283"/>
      <c r="C424" s="284"/>
      <c r="D424" s="284"/>
      <c r="E424" s="284"/>
      <c r="F424" s="284"/>
      <c r="G424" s="284"/>
    </row>
    <row r="425" spans="1:7" ht="12.75">
      <c r="A425" s="275"/>
      <c r="B425" s="283"/>
      <c r="C425" s="284"/>
      <c r="D425" s="284"/>
      <c r="E425" s="284"/>
      <c r="F425" s="284"/>
      <c r="G425" s="284"/>
    </row>
    <row r="426" spans="1:7" ht="12.75">
      <c r="A426" s="283"/>
      <c r="B426" s="283"/>
      <c r="C426" s="284"/>
      <c r="D426" s="299"/>
      <c r="E426" s="284"/>
      <c r="F426" s="284"/>
      <c r="G426" s="284"/>
    </row>
    <row r="427" spans="1:7" ht="12.75">
      <c r="A427" s="283"/>
      <c r="B427" s="283"/>
      <c r="C427" s="284"/>
      <c r="D427" s="284"/>
      <c r="E427" s="284"/>
      <c r="F427" s="284"/>
      <c r="G427" s="284"/>
    </row>
    <row r="428" spans="1:7" ht="12.75">
      <c r="A428" s="275"/>
      <c r="B428" s="280"/>
      <c r="C428" s="299"/>
      <c r="D428" s="299"/>
      <c r="E428" s="299"/>
      <c r="F428" s="299"/>
      <c r="G428" s="280"/>
    </row>
    <row r="429" spans="1:7" ht="12.75">
      <c r="A429" s="275"/>
      <c r="B429" s="276"/>
      <c r="C429" s="284"/>
      <c r="D429" s="284"/>
      <c r="E429" s="284"/>
      <c r="F429" s="284"/>
      <c r="G429" s="284"/>
    </row>
    <row r="430" spans="1:7" ht="12.75">
      <c r="A430" s="275"/>
      <c r="B430" s="283"/>
      <c r="C430" s="284"/>
      <c r="D430" s="284"/>
      <c r="E430" s="284"/>
      <c r="F430" s="284"/>
      <c r="G430" s="284"/>
    </row>
    <row r="431" spans="1:7" ht="12.75">
      <c r="A431" s="275"/>
      <c r="B431" s="283"/>
      <c r="C431" s="284"/>
      <c r="D431" s="284"/>
      <c r="E431" s="284"/>
      <c r="F431" s="284"/>
      <c r="G431" s="284"/>
    </row>
    <row r="432" spans="1:7" ht="12.75">
      <c r="A432" s="275"/>
      <c r="B432" s="283"/>
      <c r="C432" s="284"/>
      <c r="D432" s="284"/>
      <c r="E432" s="284"/>
      <c r="F432" s="284"/>
      <c r="G432" s="284"/>
    </row>
    <row r="433" spans="1:7" ht="12.75">
      <c r="A433" s="275"/>
      <c r="B433" s="283"/>
      <c r="C433" s="284"/>
      <c r="D433" s="284"/>
      <c r="E433" s="284"/>
      <c r="F433" s="284"/>
      <c r="G433" s="284"/>
    </row>
    <row r="434" spans="1:7" ht="12.75">
      <c r="A434" s="275"/>
      <c r="B434" s="276"/>
      <c r="C434" s="284"/>
      <c r="D434" s="284"/>
      <c r="E434" s="284"/>
      <c r="F434" s="284"/>
      <c r="G434" s="284"/>
    </row>
    <row r="435" spans="1:7" ht="12.75">
      <c r="A435" s="275"/>
      <c r="B435" s="283"/>
      <c r="C435" s="284"/>
      <c r="D435" s="284"/>
      <c r="E435" s="284"/>
      <c r="F435" s="284"/>
      <c r="G435" s="284"/>
    </row>
    <row r="436" spans="1:7" ht="12.75">
      <c r="A436" s="275"/>
      <c r="B436" s="283"/>
      <c r="C436" s="284"/>
      <c r="D436" s="284"/>
      <c r="E436" s="284"/>
      <c r="F436" s="284"/>
      <c r="G436" s="284"/>
    </row>
    <row r="437" spans="1:7" ht="12.75">
      <c r="A437" s="275"/>
      <c r="B437" s="283"/>
      <c r="C437" s="284"/>
      <c r="D437" s="284"/>
      <c r="E437" s="284"/>
      <c r="F437" s="284"/>
      <c r="G437" s="284"/>
    </row>
    <row r="438" spans="1:7" ht="12.75">
      <c r="A438" s="275"/>
      <c r="B438" s="283"/>
      <c r="C438" s="284"/>
      <c r="D438" s="284"/>
      <c r="E438" s="284"/>
      <c r="F438" s="284"/>
      <c r="G438" s="284"/>
    </row>
    <row r="439" spans="1:7" ht="12.75">
      <c r="A439" s="275"/>
      <c r="B439" s="276"/>
      <c r="C439" s="284"/>
      <c r="D439" s="284"/>
      <c r="E439" s="284"/>
      <c r="F439" s="284"/>
      <c r="G439" s="284"/>
    </row>
    <row r="440" spans="1:7" ht="12.75">
      <c r="A440" s="275"/>
      <c r="B440" s="283"/>
      <c r="C440" s="284"/>
      <c r="D440" s="284"/>
      <c r="E440" s="284"/>
      <c r="F440" s="284"/>
      <c r="G440" s="284"/>
    </row>
    <row r="441" spans="1:7" ht="12.75">
      <c r="A441" s="275"/>
      <c r="B441" s="283"/>
      <c r="C441" s="284"/>
      <c r="D441" s="284"/>
      <c r="E441" s="284"/>
      <c r="F441" s="284"/>
      <c r="G441" s="284"/>
    </row>
    <row r="442" spans="1:7" ht="12.75">
      <c r="A442" s="275"/>
      <c r="B442" s="283"/>
      <c r="C442" s="284"/>
      <c r="D442" s="284"/>
      <c r="E442" s="284"/>
      <c r="F442" s="284"/>
      <c r="G442" s="284"/>
    </row>
    <row r="443" spans="1:7" ht="12.75">
      <c r="A443" s="275"/>
      <c r="B443" s="283"/>
      <c r="C443" s="284"/>
      <c r="D443" s="284"/>
      <c r="E443" s="284"/>
      <c r="F443" s="284"/>
      <c r="G443" s="284"/>
    </row>
    <row r="444" spans="1:7" ht="12.75">
      <c r="A444" s="275"/>
      <c r="B444" s="276"/>
      <c r="C444" s="284"/>
      <c r="D444" s="284"/>
      <c r="E444" s="284"/>
      <c r="F444" s="284"/>
      <c r="G444" s="284"/>
    </row>
    <row r="445" spans="1:7" ht="12.75">
      <c r="A445" s="275"/>
      <c r="B445" s="283"/>
      <c r="C445" s="284"/>
      <c r="D445" s="284"/>
      <c r="E445" s="284"/>
      <c r="F445" s="284"/>
      <c r="G445" s="284"/>
    </row>
    <row r="446" spans="1:7" ht="12.75">
      <c r="A446" s="275"/>
      <c r="B446" s="283"/>
      <c r="C446" s="284"/>
      <c r="D446" s="284"/>
      <c r="E446" s="284"/>
      <c r="F446" s="284"/>
      <c r="G446" s="284"/>
    </row>
    <row r="447" spans="1:7" ht="12.75">
      <c r="A447" s="275"/>
      <c r="B447" s="283"/>
      <c r="C447" s="284"/>
      <c r="D447" s="284"/>
      <c r="E447" s="284"/>
      <c r="F447" s="284"/>
      <c r="G447" s="284"/>
    </row>
    <row r="448" spans="1:7" ht="12.75">
      <c r="A448" s="275"/>
      <c r="B448" s="283"/>
      <c r="C448" s="284"/>
      <c r="D448" s="284"/>
      <c r="E448" s="284"/>
      <c r="F448" s="284"/>
      <c r="G448" s="284"/>
    </row>
    <row r="449" spans="1:7" ht="12.75">
      <c r="A449" s="275"/>
      <c r="B449" s="276"/>
      <c r="C449" s="284"/>
      <c r="D449" s="284"/>
      <c r="E449" s="284"/>
      <c r="F449" s="284"/>
      <c r="G449" s="284"/>
    </row>
    <row r="450" spans="1:7" ht="12.75">
      <c r="A450" s="275"/>
      <c r="B450" s="283"/>
      <c r="C450" s="284"/>
      <c r="D450" s="284"/>
      <c r="E450" s="284"/>
      <c r="F450" s="284"/>
      <c r="G450" s="284"/>
    </row>
    <row r="451" spans="1:7" ht="12.75">
      <c r="A451" s="275"/>
      <c r="B451" s="283"/>
      <c r="C451" s="284"/>
      <c r="D451" s="284"/>
      <c r="E451" s="284"/>
      <c r="F451" s="284"/>
      <c r="G451" s="284"/>
    </row>
    <row r="452" spans="1:7" ht="12.75">
      <c r="A452" s="275"/>
      <c r="B452" s="283"/>
      <c r="C452" s="284"/>
      <c r="D452" s="284"/>
      <c r="E452" s="284"/>
      <c r="F452" s="284"/>
      <c r="G452" s="284"/>
    </row>
    <row r="453" spans="1:7" ht="12.75">
      <c r="A453" s="275"/>
      <c r="B453" s="283"/>
      <c r="C453" s="284"/>
      <c r="D453" s="284"/>
      <c r="E453" s="284"/>
      <c r="F453" s="284"/>
      <c r="G453" s="284"/>
    </row>
    <row r="454" spans="1:7" ht="12.75">
      <c r="A454" s="275"/>
      <c r="B454" s="276"/>
      <c r="C454" s="284"/>
      <c r="D454" s="284"/>
      <c r="E454" s="284"/>
      <c r="F454" s="284"/>
      <c r="G454" s="284"/>
    </row>
    <row r="455" spans="1:7" ht="12.75">
      <c r="A455" s="275"/>
      <c r="B455" s="283"/>
      <c r="C455" s="284"/>
      <c r="D455" s="284"/>
      <c r="E455" s="284"/>
      <c r="F455" s="284"/>
      <c r="G455" s="284"/>
    </row>
    <row r="456" spans="1:7" ht="12.75">
      <c r="A456" s="275"/>
      <c r="B456" s="283"/>
      <c r="C456" s="284"/>
      <c r="D456" s="284"/>
      <c r="E456" s="284"/>
      <c r="F456" s="284"/>
      <c r="G456" s="284"/>
    </row>
    <row r="457" spans="1:7" ht="12.75">
      <c r="A457" s="275"/>
      <c r="B457" s="283"/>
      <c r="C457" s="284"/>
      <c r="D457" s="284"/>
      <c r="E457" s="284"/>
      <c r="F457" s="284"/>
      <c r="G457" s="284"/>
    </row>
    <row r="458" spans="1:7" ht="12.75">
      <c r="A458" s="275"/>
      <c r="B458" s="283"/>
      <c r="C458" s="284"/>
      <c r="D458" s="284"/>
      <c r="E458" s="284"/>
      <c r="F458" s="284"/>
      <c r="G458" s="284"/>
    </row>
    <row r="459" spans="1:7" ht="12.75">
      <c r="A459" s="275"/>
      <c r="B459" s="276"/>
      <c r="C459" s="284"/>
      <c r="D459" s="284"/>
      <c r="E459" s="284"/>
      <c r="F459" s="284"/>
      <c r="G459" s="284"/>
    </row>
    <row r="460" spans="1:7" ht="12.75">
      <c r="A460" s="275"/>
      <c r="B460" s="283"/>
      <c r="C460" s="284"/>
      <c r="D460" s="284"/>
      <c r="E460" s="284"/>
      <c r="F460" s="284"/>
      <c r="G460" s="284"/>
    </row>
    <row r="461" spans="1:7" ht="12.75">
      <c r="A461" s="275"/>
      <c r="B461" s="283"/>
      <c r="C461" s="284"/>
      <c r="D461" s="284"/>
      <c r="E461" s="284"/>
      <c r="F461" s="284"/>
      <c r="G461" s="284"/>
    </row>
    <row r="462" spans="1:7" ht="12.75">
      <c r="A462" s="275"/>
      <c r="B462" s="283"/>
      <c r="C462" s="284"/>
      <c r="D462" s="284"/>
      <c r="E462" s="284"/>
      <c r="F462" s="284"/>
      <c r="G462" s="284"/>
    </row>
    <row r="463" spans="1:7" ht="12.75">
      <c r="A463" s="275"/>
      <c r="B463" s="283"/>
      <c r="C463" s="284"/>
      <c r="D463" s="284"/>
      <c r="E463" s="284"/>
      <c r="F463" s="284"/>
      <c r="G463" s="284"/>
    </row>
    <row r="464" spans="1:7" ht="12.75">
      <c r="A464" s="275"/>
      <c r="B464" s="276"/>
      <c r="C464" s="284"/>
      <c r="D464" s="284"/>
      <c r="E464" s="284"/>
      <c r="F464" s="284"/>
      <c r="G464" s="284"/>
    </row>
    <row r="465" spans="1:7" ht="12.75">
      <c r="A465" s="275"/>
      <c r="B465" s="283"/>
      <c r="C465" s="284"/>
      <c r="D465" s="284"/>
      <c r="E465" s="284"/>
      <c r="F465" s="284"/>
      <c r="G465" s="284"/>
    </row>
    <row r="466" spans="1:7" ht="12.75">
      <c r="A466" s="275"/>
      <c r="B466" s="283"/>
      <c r="C466" s="284"/>
      <c r="D466" s="284"/>
      <c r="E466" s="284"/>
      <c r="F466" s="284"/>
      <c r="G466" s="284"/>
    </row>
    <row r="467" spans="1:7" ht="12.75">
      <c r="A467" s="275"/>
      <c r="B467" s="283"/>
      <c r="C467" s="284"/>
      <c r="D467" s="284"/>
      <c r="E467" s="284"/>
      <c r="F467" s="284"/>
      <c r="G467" s="284"/>
    </row>
    <row r="468" spans="1:7" ht="12.75">
      <c r="A468" s="275"/>
      <c r="B468" s="276"/>
      <c r="C468" s="284"/>
      <c r="D468" s="284"/>
      <c r="E468" s="284"/>
      <c r="F468" s="284"/>
      <c r="G468" s="284"/>
    </row>
    <row r="469" spans="1:7" ht="12.75">
      <c r="A469" s="275"/>
      <c r="B469" s="283"/>
      <c r="C469" s="284"/>
      <c r="D469" s="284"/>
      <c r="E469" s="284"/>
      <c r="F469" s="284"/>
      <c r="G469" s="284"/>
    </row>
    <row r="470" spans="1:7" ht="12.75">
      <c r="A470" s="275"/>
      <c r="B470" s="283"/>
      <c r="C470" s="284"/>
      <c r="D470" s="284"/>
      <c r="E470" s="284"/>
      <c r="F470" s="284"/>
      <c r="G470" s="284"/>
    </row>
    <row r="471" spans="1:7" ht="12.75">
      <c r="A471" s="275"/>
      <c r="B471" s="283"/>
      <c r="C471" s="284"/>
      <c r="D471" s="284"/>
      <c r="E471" s="284"/>
      <c r="F471" s="284"/>
      <c r="G471" s="284"/>
    </row>
    <row r="472" spans="1:7" ht="12.75">
      <c r="A472" s="275"/>
      <c r="B472" s="283"/>
      <c r="C472" s="284"/>
      <c r="D472" s="284"/>
      <c r="E472" s="284"/>
      <c r="F472" s="284"/>
      <c r="G472" s="284"/>
    </row>
    <row r="473" spans="1:7" ht="12.75">
      <c r="A473" s="275"/>
      <c r="B473" s="276"/>
      <c r="C473" s="284"/>
      <c r="D473" s="284"/>
      <c r="E473" s="284"/>
      <c r="F473" s="284"/>
      <c r="G473" s="284"/>
    </row>
    <row r="474" spans="1:7" ht="12.75">
      <c r="A474" s="275"/>
      <c r="B474" s="283"/>
      <c r="C474" s="284"/>
      <c r="D474" s="284"/>
      <c r="E474" s="284"/>
      <c r="F474" s="284"/>
      <c r="G474" s="284"/>
    </row>
    <row r="475" spans="1:7" ht="12.75">
      <c r="A475" s="275"/>
      <c r="B475" s="283"/>
      <c r="C475" s="284"/>
      <c r="D475" s="284"/>
      <c r="E475" s="284"/>
      <c r="F475" s="284"/>
      <c r="G475" s="284"/>
    </row>
    <row r="476" spans="1:7" ht="12.75">
      <c r="A476" s="275"/>
      <c r="B476" s="292"/>
      <c r="C476" s="284"/>
      <c r="D476" s="284"/>
      <c r="E476" s="284"/>
      <c r="F476" s="284"/>
      <c r="G476" s="284"/>
    </row>
    <row r="477" spans="1:7" ht="12.75">
      <c r="A477" s="283"/>
      <c r="B477" s="283"/>
      <c r="C477" s="284"/>
      <c r="D477" s="284"/>
      <c r="E477" s="284"/>
      <c r="F477" s="284"/>
      <c r="G477" s="284"/>
    </row>
    <row r="478" spans="1:7" ht="12.75">
      <c r="A478" s="283"/>
      <c r="B478" s="283"/>
      <c r="C478" s="284"/>
      <c r="D478" s="299"/>
      <c r="E478" s="284"/>
      <c r="F478" s="284"/>
      <c r="G478" s="284"/>
    </row>
    <row r="479" spans="1:7" ht="12.75">
      <c r="A479" s="283"/>
      <c r="B479" s="283"/>
      <c r="C479" s="284"/>
      <c r="D479" s="284"/>
      <c r="E479" s="284"/>
      <c r="F479" s="284"/>
      <c r="G479" s="284"/>
    </row>
    <row r="480" spans="1:7" ht="12.75">
      <c r="A480" s="275"/>
      <c r="B480" s="280"/>
      <c r="C480" s="299"/>
      <c r="D480" s="299"/>
      <c r="E480" s="299"/>
      <c r="F480" s="299"/>
      <c r="G480" s="280"/>
    </row>
    <row r="481" spans="1:7" ht="12.75">
      <c r="A481" s="275"/>
      <c r="B481" s="276"/>
      <c r="C481" s="283"/>
      <c r="D481" s="283"/>
      <c r="E481" s="283"/>
      <c r="F481" s="283"/>
      <c r="G481" s="283"/>
    </row>
    <row r="482" spans="1:7" ht="12.75">
      <c r="A482" s="275"/>
      <c r="B482" s="283"/>
      <c r="C482" s="284"/>
      <c r="D482" s="284"/>
      <c r="E482" s="284"/>
      <c r="F482" s="284"/>
      <c r="G482" s="284"/>
    </row>
    <row r="483" spans="1:7" ht="12.75">
      <c r="A483" s="275"/>
      <c r="B483" s="283"/>
      <c r="C483" s="284"/>
      <c r="D483" s="284"/>
      <c r="E483" s="284"/>
      <c r="F483" s="284"/>
      <c r="G483" s="284"/>
    </row>
    <row r="484" spans="1:7" ht="12.75">
      <c r="A484" s="275"/>
      <c r="B484" s="283"/>
      <c r="C484" s="284"/>
      <c r="D484" s="284"/>
      <c r="E484" s="284"/>
      <c r="F484" s="284"/>
      <c r="G484" s="284"/>
    </row>
    <row r="485" spans="1:7" ht="12.75">
      <c r="A485" s="275"/>
      <c r="B485" s="283"/>
      <c r="C485" s="283"/>
      <c r="D485" s="283"/>
      <c r="E485" s="283"/>
      <c r="F485" s="283"/>
      <c r="G485" s="283"/>
    </row>
    <row r="486" spans="1:7" ht="12.75">
      <c r="A486" s="275"/>
      <c r="B486" s="276"/>
      <c r="C486" s="283"/>
      <c r="D486" s="283"/>
      <c r="E486" s="283"/>
      <c r="F486" s="283"/>
      <c r="G486" s="283"/>
    </row>
    <row r="487" spans="1:7" ht="12.75">
      <c r="A487" s="275"/>
      <c r="B487" s="283"/>
      <c r="C487" s="284"/>
      <c r="D487" s="284"/>
      <c r="E487" s="284"/>
      <c r="F487" s="284"/>
      <c r="G487" s="284"/>
    </row>
    <row r="488" spans="1:7" ht="12.75">
      <c r="A488" s="275"/>
      <c r="B488" s="283"/>
      <c r="C488" s="284"/>
      <c r="D488" s="284"/>
      <c r="E488" s="284"/>
      <c r="F488" s="284"/>
      <c r="G488" s="284"/>
    </row>
    <row r="489" spans="1:7" ht="12.75">
      <c r="A489" s="275"/>
      <c r="B489" s="283"/>
      <c r="C489" s="284"/>
      <c r="D489" s="284"/>
      <c r="E489" s="284"/>
      <c r="F489" s="284"/>
      <c r="G489" s="284"/>
    </row>
    <row r="490" spans="1:7" ht="12.75">
      <c r="A490" s="275"/>
      <c r="B490" s="283"/>
      <c r="C490" s="283"/>
      <c r="D490" s="283"/>
      <c r="E490" s="283"/>
      <c r="F490" s="283"/>
      <c r="G490" s="283"/>
    </row>
    <row r="491" spans="1:7" ht="12.75">
      <c r="A491" s="275"/>
      <c r="B491" s="276"/>
      <c r="C491" s="283"/>
      <c r="D491" s="283"/>
      <c r="E491" s="283"/>
      <c r="F491" s="283"/>
      <c r="G491" s="283"/>
    </row>
    <row r="492" spans="1:7" ht="12.75">
      <c r="A492" s="275"/>
      <c r="B492" s="283"/>
      <c r="C492" s="284"/>
      <c r="D492" s="284"/>
      <c r="E492" s="284"/>
      <c r="F492" s="284"/>
      <c r="G492" s="284"/>
    </row>
    <row r="493" spans="1:7" ht="12.75">
      <c r="A493" s="275"/>
      <c r="B493" s="283"/>
      <c r="C493" s="284"/>
      <c r="D493" s="284"/>
      <c r="E493" s="284"/>
      <c r="F493" s="284"/>
      <c r="G493" s="284"/>
    </row>
    <row r="494" spans="1:7" ht="12.75">
      <c r="A494" s="275"/>
      <c r="B494" s="283"/>
      <c r="C494" s="284"/>
      <c r="D494" s="284"/>
      <c r="E494" s="284"/>
      <c r="F494" s="284"/>
      <c r="G494" s="284"/>
    </row>
    <row r="495" spans="1:7" ht="12.75">
      <c r="A495" s="275"/>
      <c r="B495" s="283"/>
      <c r="C495" s="283"/>
      <c r="D495" s="283"/>
      <c r="E495" s="283"/>
      <c r="F495" s="283"/>
      <c r="G495" s="283"/>
    </row>
    <row r="496" spans="1:7" ht="12.75">
      <c r="A496" s="275"/>
      <c r="B496" s="276"/>
      <c r="C496" s="284"/>
      <c r="D496" s="284"/>
      <c r="E496" s="284"/>
      <c r="F496" s="284"/>
      <c r="G496" s="284"/>
    </row>
    <row r="497" spans="1:7" ht="12.75">
      <c r="A497" s="275"/>
      <c r="B497" s="283"/>
      <c r="C497" s="284"/>
      <c r="D497" s="284"/>
      <c r="E497" s="284"/>
      <c r="F497" s="284"/>
      <c r="G497" s="284"/>
    </row>
    <row r="498" spans="1:7" ht="12.75">
      <c r="A498" s="275"/>
      <c r="B498" s="283"/>
      <c r="C498" s="284"/>
      <c r="D498" s="284"/>
      <c r="E498" s="284"/>
      <c r="F498" s="284"/>
      <c r="G498" s="284"/>
    </row>
    <row r="499" spans="1:7" ht="12.75">
      <c r="A499" s="275"/>
      <c r="B499" s="292"/>
      <c r="C499" s="284"/>
      <c r="D499" s="284"/>
      <c r="E499" s="284"/>
      <c r="F499" s="284"/>
      <c r="G499" s="284"/>
    </row>
  </sheetData>
  <sheetProtection/>
  <mergeCells count="11">
    <mergeCell ref="B312:D313"/>
    <mergeCell ref="E312:E313"/>
    <mergeCell ref="A4:G4"/>
    <mergeCell ref="A117:G119"/>
    <mergeCell ref="A120:G122"/>
    <mergeCell ref="A158:B158"/>
    <mergeCell ref="A159:G161"/>
    <mergeCell ref="A2:G2"/>
    <mergeCell ref="A198:G200"/>
    <mergeCell ref="A248:G250"/>
    <mergeCell ref="A287:G28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0"/>
  <sheetViews>
    <sheetView zoomScale="88" zoomScaleNormal="88" workbookViewId="0" topLeftCell="A1">
      <selection activeCell="A2" sqref="A2:F2"/>
    </sheetView>
  </sheetViews>
  <sheetFormatPr defaultColWidth="11.57421875" defaultRowHeight="13.5" customHeight="1"/>
  <cols>
    <col min="1" max="1" width="5.7109375" style="342" customWidth="1"/>
    <col min="2" max="2" width="4.140625" style="342" customWidth="1"/>
    <col min="3" max="3" width="36.57421875" style="342" customWidth="1"/>
    <col min="4" max="4" width="14.8515625" style="342" customWidth="1"/>
    <col min="5" max="5" width="15.00390625" style="342" customWidth="1"/>
    <col min="6" max="6" width="15.28125" style="342" customWidth="1"/>
    <col min="7" max="16384" width="11.57421875" style="342" customWidth="1"/>
  </cols>
  <sheetData>
    <row r="2" spans="1:7" ht="29.25" customHeight="1">
      <c r="A2" s="606"/>
      <c r="B2" s="606"/>
      <c r="C2" s="606"/>
      <c r="D2" s="606"/>
      <c r="E2" s="606"/>
      <c r="F2" s="606"/>
      <c r="G2" s="362"/>
    </row>
    <row r="4" spans="2:3" ht="16.5" customHeight="1">
      <c r="B4" s="343"/>
      <c r="C4" s="559" t="s">
        <v>221</v>
      </c>
    </row>
    <row r="5" spans="2:6" ht="16.5" customHeight="1">
      <c r="B5" s="343"/>
      <c r="C5" s="344"/>
      <c r="D5" s="345"/>
      <c r="F5" s="345" t="s">
        <v>102</v>
      </c>
    </row>
    <row r="6" spans="1:6" ht="16.5" customHeight="1">
      <c r="A6" s="523"/>
      <c r="B6" s="524"/>
      <c r="C6" s="525"/>
      <c r="D6" s="526">
        <v>2021</v>
      </c>
      <c r="E6" s="527">
        <v>2021</v>
      </c>
      <c r="F6" s="528" t="s">
        <v>798</v>
      </c>
    </row>
    <row r="7" spans="1:6" ht="15.75" customHeight="1">
      <c r="A7" s="523"/>
      <c r="B7" s="524"/>
      <c r="C7" s="525"/>
      <c r="D7" s="526" t="s">
        <v>740</v>
      </c>
      <c r="E7" s="527" t="s">
        <v>741</v>
      </c>
      <c r="F7" s="528" t="s">
        <v>761</v>
      </c>
    </row>
    <row r="8" spans="1:6" ht="21.75" customHeight="1">
      <c r="A8" s="529" t="s">
        <v>742</v>
      </c>
      <c r="B8" s="530" t="s">
        <v>0</v>
      </c>
      <c r="C8" s="530" t="s">
        <v>1</v>
      </c>
      <c r="D8" s="531" t="s">
        <v>2</v>
      </c>
      <c r="E8" s="532" t="s">
        <v>3</v>
      </c>
      <c r="F8" s="532" t="s">
        <v>4</v>
      </c>
    </row>
    <row r="9" spans="1:6" ht="15.75" customHeight="1">
      <c r="A9" s="533" t="s">
        <v>5</v>
      </c>
      <c r="B9" s="524"/>
      <c r="C9" s="534" t="s">
        <v>36</v>
      </c>
      <c r="D9" s="535">
        <f>D10+D11+D12</f>
        <v>0</v>
      </c>
      <c r="E9" s="535"/>
      <c r="F9" s="535"/>
    </row>
    <row r="10" spans="1:6" ht="16.5" customHeight="1">
      <c r="A10" s="533" t="s">
        <v>10</v>
      </c>
      <c r="B10" s="536" t="s">
        <v>5</v>
      </c>
      <c r="C10" s="537" t="s">
        <v>775</v>
      </c>
      <c r="D10" s="538">
        <f>SUM(D11:D11)</f>
        <v>0</v>
      </c>
      <c r="E10" s="538">
        <f>SUM(E11:E11)</f>
        <v>137148668</v>
      </c>
      <c r="F10" s="538">
        <f>SUM(F11:F11)</f>
        <v>137148668</v>
      </c>
    </row>
    <row r="11" spans="1:6" ht="16.5" customHeight="1">
      <c r="A11" s="533" t="s">
        <v>11</v>
      </c>
      <c r="B11" s="539" t="s">
        <v>743</v>
      </c>
      <c r="C11" s="540" t="s">
        <v>841</v>
      </c>
      <c r="D11" s="538"/>
      <c r="E11" s="541">
        <v>137148668</v>
      </c>
      <c r="F11" s="535">
        <v>137148668</v>
      </c>
    </row>
    <row r="12" spans="1:6" ht="16.5" customHeight="1">
      <c r="A12" s="533"/>
      <c r="B12" s="539" t="s">
        <v>10</v>
      </c>
      <c r="C12" s="540" t="s">
        <v>776</v>
      </c>
      <c r="D12" s="538"/>
      <c r="E12" s="541"/>
      <c r="F12" s="535"/>
    </row>
    <row r="13" spans="1:6" ht="15.75" customHeight="1">
      <c r="A13" s="533" t="s">
        <v>12</v>
      </c>
      <c r="B13" s="537"/>
      <c r="C13" s="525"/>
      <c r="D13" s="542"/>
      <c r="E13" s="535"/>
      <c r="F13" s="535"/>
    </row>
    <row r="14" spans="1:6" ht="15.75" customHeight="1">
      <c r="A14" s="533" t="s">
        <v>13</v>
      </c>
      <c r="B14" s="523"/>
      <c r="C14" s="543" t="s">
        <v>744</v>
      </c>
      <c r="D14" s="538">
        <f>D15+D16+D17+D18+D21+D22+D20</f>
        <v>121817481</v>
      </c>
      <c r="E14" s="541">
        <f>E15+E16+E17+E18+E21+E22+E20</f>
        <v>191152563</v>
      </c>
      <c r="F14" s="541">
        <f>F15+F16+F17+F18+F21+F22+F20</f>
        <v>31817293</v>
      </c>
    </row>
    <row r="15" spans="1:6" ht="16.5" customHeight="1">
      <c r="A15" s="533" t="s">
        <v>15</v>
      </c>
      <c r="B15" s="524" t="s">
        <v>5</v>
      </c>
      <c r="C15" s="535" t="s">
        <v>745</v>
      </c>
      <c r="D15" s="542">
        <v>0</v>
      </c>
      <c r="E15" s="535">
        <v>35000</v>
      </c>
      <c r="F15" s="535">
        <v>34961</v>
      </c>
    </row>
    <row r="16" spans="1:6" ht="16.5" customHeight="1">
      <c r="A16" s="533" t="s">
        <v>17</v>
      </c>
      <c r="B16" s="524" t="s">
        <v>10</v>
      </c>
      <c r="C16" s="535" t="s">
        <v>746</v>
      </c>
      <c r="D16" s="542">
        <v>87479119</v>
      </c>
      <c r="E16" s="535">
        <v>84379119</v>
      </c>
      <c r="F16" s="535">
        <v>3385533</v>
      </c>
    </row>
    <row r="17" spans="1:6" ht="16.5" customHeight="1">
      <c r="A17" s="533" t="s">
        <v>19</v>
      </c>
      <c r="B17" s="524" t="s">
        <v>11</v>
      </c>
      <c r="C17" s="544" t="s">
        <v>747</v>
      </c>
      <c r="D17" s="542">
        <v>0</v>
      </c>
      <c r="E17" s="535">
        <v>1390799</v>
      </c>
      <c r="F17" s="535">
        <v>1361635</v>
      </c>
    </row>
    <row r="18" spans="1:6" ht="16.5" customHeight="1">
      <c r="A18" s="533" t="s">
        <v>20</v>
      </c>
      <c r="B18" s="524" t="s">
        <v>12</v>
      </c>
      <c r="C18" s="544" t="s">
        <v>748</v>
      </c>
      <c r="D18" s="542">
        <v>7995512</v>
      </c>
      <c r="E18" s="535">
        <v>76030704</v>
      </c>
      <c r="F18" s="535">
        <v>20454872</v>
      </c>
    </row>
    <row r="19" spans="1:6" ht="16.5" customHeight="1">
      <c r="A19" s="533" t="s">
        <v>22</v>
      </c>
      <c r="B19" s="524" t="s">
        <v>749</v>
      </c>
      <c r="C19" s="544" t="s">
        <v>750</v>
      </c>
      <c r="D19" s="542"/>
      <c r="E19" s="535"/>
      <c r="F19" s="535"/>
    </row>
    <row r="20" spans="1:6" ht="16.5" customHeight="1">
      <c r="A20" s="533" t="s">
        <v>23</v>
      </c>
      <c r="B20" s="524" t="s">
        <v>751</v>
      </c>
      <c r="C20" s="544" t="s">
        <v>752</v>
      </c>
      <c r="D20" s="542"/>
      <c r="E20" s="535"/>
      <c r="F20" s="535"/>
    </row>
    <row r="21" spans="1:6" ht="16.5" customHeight="1">
      <c r="A21" s="533" t="s">
        <v>37</v>
      </c>
      <c r="B21" s="524" t="s">
        <v>13</v>
      </c>
      <c r="C21" s="544" t="s">
        <v>753</v>
      </c>
      <c r="D21" s="542"/>
      <c r="E21" s="535"/>
      <c r="F21" s="535"/>
    </row>
    <row r="22" spans="1:6" ht="16.5" customHeight="1">
      <c r="A22" s="533" t="s">
        <v>38</v>
      </c>
      <c r="B22" s="524" t="s">
        <v>15</v>
      </c>
      <c r="C22" s="544" t="s">
        <v>754</v>
      </c>
      <c r="D22" s="542">
        <v>26342850</v>
      </c>
      <c r="E22" s="535">
        <v>29316941</v>
      </c>
      <c r="F22" s="535">
        <v>6580292</v>
      </c>
    </row>
    <row r="23" spans="1:6" ht="16.5" customHeight="1">
      <c r="A23" s="533" t="s">
        <v>39</v>
      </c>
      <c r="B23" s="524"/>
      <c r="C23" s="544"/>
      <c r="D23" s="542"/>
      <c r="E23" s="535"/>
      <c r="F23" s="535"/>
    </row>
    <row r="24" spans="1:6" ht="15.75" customHeight="1">
      <c r="A24" s="533" t="s">
        <v>40</v>
      </c>
      <c r="B24" s="523"/>
      <c r="C24" s="543" t="s">
        <v>755</v>
      </c>
      <c r="D24" s="538">
        <f>SUM(D25:D27)</f>
        <v>2286000</v>
      </c>
      <c r="E24" s="535">
        <f>SUM(E25:E27)</f>
        <v>45025519</v>
      </c>
      <c r="F24" s="535">
        <f>SUM(F25:F27)</f>
        <v>39592739</v>
      </c>
    </row>
    <row r="25" spans="1:6" ht="16.5" customHeight="1">
      <c r="A25" s="533" t="s">
        <v>41</v>
      </c>
      <c r="B25" s="524" t="s">
        <v>5</v>
      </c>
      <c r="C25" s="540" t="s">
        <v>756</v>
      </c>
      <c r="D25" s="542"/>
      <c r="E25" s="535"/>
      <c r="F25" s="535"/>
    </row>
    <row r="26" spans="1:6" ht="16.5" customHeight="1">
      <c r="A26" s="533" t="s">
        <v>42</v>
      </c>
      <c r="B26" s="524" t="s">
        <v>10</v>
      </c>
      <c r="C26" s="540" t="s">
        <v>757</v>
      </c>
      <c r="D26" s="542">
        <v>1800000</v>
      </c>
      <c r="E26" s="535">
        <v>35453166</v>
      </c>
      <c r="F26" s="535">
        <v>31175386</v>
      </c>
    </row>
    <row r="27" spans="1:6" ht="16.5" customHeight="1">
      <c r="A27" s="533" t="s">
        <v>43</v>
      </c>
      <c r="B27" s="524" t="s">
        <v>11</v>
      </c>
      <c r="C27" s="540" t="s">
        <v>758</v>
      </c>
      <c r="D27" s="542">
        <v>486000</v>
      </c>
      <c r="E27" s="535">
        <v>9572353</v>
      </c>
      <c r="F27" s="535">
        <v>8417353</v>
      </c>
    </row>
    <row r="28" spans="1:6" ht="15.75" customHeight="1">
      <c r="A28" s="533" t="s">
        <v>44</v>
      </c>
      <c r="B28" s="524"/>
      <c r="C28" s="545" t="s">
        <v>759</v>
      </c>
      <c r="D28" s="538">
        <f>D24+D14</f>
        <v>124103481</v>
      </c>
      <c r="E28" s="541">
        <f>E24+E14</f>
        <v>236178082</v>
      </c>
      <c r="F28" s="541">
        <f>F24+F14</f>
        <v>71410032</v>
      </c>
    </row>
    <row r="29" spans="1:6" ht="15.75" customHeight="1">
      <c r="A29" s="533" t="s">
        <v>45</v>
      </c>
      <c r="B29" s="524"/>
      <c r="C29" s="525"/>
      <c r="D29" s="542"/>
      <c r="E29" s="535"/>
      <c r="F29" s="535"/>
    </row>
    <row r="30" spans="1:6" ht="15.75" customHeight="1">
      <c r="A30" s="533" t="s">
        <v>46</v>
      </c>
      <c r="B30" s="524"/>
      <c r="C30" s="545" t="s">
        <v>760</v>
      </c>
      <c r="D30" s="538">
        <f>+D10-D28</f>
        <v>-124103481</v>
      </c>
      <c r="E30" s="541">
        <f>+E10-E28</f>
        <v>-99029414</v>
      </c>
      <c r="F30" s="541">
        <f>+F10-F28</f>
        <v>65738636</v>
      </c>
    </row>
  </sheetData>
  <sheetProtection selectLockedCells="1" selectUnlockedCells="1"/>
  <mergeCells count="1">
    <mergeCell ref="A2:F2"/>
  </mergeCells>
  <printOptions/>
  <pageMargins left="0.2755905511811024" right="0" top="2.834645669291339" bottom="0.7874015748031497" header="0.4724409448818898" footer="0.5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:F1"/>
    </sheetView>
  </sheetViews>
  <sheetFormatPr defaultColWidth="9.140625" defaultRowHeight="12.75"/>
  <cols>
    <col min="1" max="1" width="24.00390625" style="331" customWidth="1"/>
    <col min="2" max="2" width="16.140625" style="331" customWidth="1"/>
    <col min="3" max="3" width="14.00390625" style="331" customWidth="1"/>
    <col min="4" max="4" width="13.57421875" style="331" customWidth="1"/>
    <col min="5" max="5" width="14.140625" style="331" customWidth="1"/>
    <col min="6" max="6" width="10.57421875" style="331" customWidth="1"/>
    <col min="7" max="16384" width="9.140625" style="331" customWidth="1"/>
  </cols>
  <sheetData>
    <row r="1" spans="1:16" ht="12.75" customHeight="1">
      <c r="A1" s="584"/>
      <c r="B1" s="584"/>
      <c r="C1" s="584"/>
      <c r="D1" s="584"/>
      <c r="E1" s="584"/>
      <c r="F1" s="58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2:16" ht="12.75"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ht="12.7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ht="15">
      <c r="A4" s="346" t="s">
        <v>762</v>
      </c>
    </row>
    <row r="5" ht="13.5" thickBot="1">
      <c r="F5" s="336" t="s">
        <v>706</v>
      </c>
    </row>
    <row r="6" spans="1:6" ht="25.5">
      <c r="A6" s="610" t="s">
        <v>155</v>
      </c>
      <c r="B6" s="553" t="s">
        <v>707</v>
      </c>
      <c r="C6" s="553" t="s">
        <v>708</v>
      </c>
      <c r="D6" s="553" t="s">
        <v>709</v>
      </c>
      <c r="E6" s="612" t="s">
        <v>710</v>
      </c>
      <c r="F6" s="553" t="s">
        <v>9</v>
      </c>
    </row>
    <row r="7" spans="1:6" ht="32.25" customHeight="1" thickBot="1">
      <c r="A7" s="611"/>
      <c r="B7" s="554" t="s">
        <v>711</v>
      </c>
      <c r="C7" s="554" t="s">
        <v>711</v>
      </c>
      <c r="D7" s="554" t="s">
        <v>712</v>
      </c>
      <c r="E7" s="613"/>
      <c r="F7" s="554" t="s">
        <v>711</v>
      </c>
    </row>
    <row r="8" spans="1:6" ht="14.25" customHeight="1" thickBot="1">
      <c r="A8" s="614"/>
      <c r="B8" s="615"/>
      <c r="C8" s="615"/>
      <c r="D8" s="615"/>
      <c r="E8" s="615"/>
      <c r="F8" s="616"/>
    </row>
    <row r="9" spans="1:6" ht="21.75" customHeight="1">
      <c r="A9" s="617" t="s">
        <v>260</v>
      </c>
      <c r="B9" s="618"/>
      <c r="C9" s="618"/>
      <c r="D9" s="618"/>
      <c r="E9" s="618"/>
      <c r="F9" s="619"/>
    </row>
    <row r="10" spans="1:6" ht="30.75" customHeight="1">
      <c r="A10" s="385" t="s">
        <v>814</v>
      </c>
      <c r="B10" s="386">
        <v>2</v>
      </c>
      <c r="C10" s="387"/>
      <c r="D10" s="387"/>
      <c r="E10" s="387"/>
      <c r="F10" s="386">
        <f>SUM(B10:E10)</f>
        <v>2</v>
      </c>
    </row>
    <row r="11" spans="1:6" ht="15.75" thickBot="1">
      <c r="A11" s="546" t="s">
        <v>732</v>
      </c>
      <c r="B11" s="388">
        <v>11</v>
      </c>
      <c r="C11" s="389"/>
      <c r="D11" s="388"/>
      <c r="E11" s="388"/>
      <c r="F11" s="388">
        <f>SUM(B11:E11)</f>
        <v>11</v>
      </c>
    </row>
    <row r="12" spans="1:6" ht="15.75" thickBot="1">
      <c r="A12" s="546" t="s">
        <v>713</v>
      </c>
      <c r="B12" s="388">
        <v>6</v>
      </c>
      <c r="C12" s="388"/>
      <c r="D12" s="388"/>
      <c r="E12" s="388"/>
      <c r="F12" s="388">
        <f aca="true" t="shared" si="0" ref="F12:F17">SUM(B12:E12)</f>
        <v>6</v>
      </c>
    </row>
    <row r="13" spans="1:6" ht="15.75" thickBot="1">
      <c r="A13" s="546" t="s">
        <v>714</v>
      </c>
      <c r="B13" s="388">
        <v>1</v>
      </c>
      <c r="C13" s="388"/>
      <c r="D13" s="388"/>
      <c r="E13" s="388"/>
      <c r="F13" s="388">
        <f t="shared" si="0"/>
        <v>1</v>
      </c>
    </row>
    <row r="14" spans="1:6" ht="14.25" customHeight="1" thickBot="1">
      <c r="A14" s="546" t="s">
        <v>715</v>
      </c>
      <c r="B14" s="388">
        <v>2</v>
      </c>
      <c r="C14" s="388"/>
      <c r="D14" s="388"/>
      <c r="E14" s="388"/>
      <c r="F14" s="388">
        <f t="shared" si="0"/>
        <v>2</v>
      </c>
    </row>
    <row r="15" spans="1:6" s="337" customFormat="1" ht="16.5" thickBot="1">
      <c r="A15" s="547" t="s">
        <v>9</v>
      </c>
      <c r="B15" s="390">
        <f>SUM(B10:B14)</f>
        <v>22</v>
      </c>
      <c r="C15" s="390"/>
      <c r="D15" s="390"/>
      <c r="E15" s="390"/>
      <c r="F15" s="390">
        <f t="shared" si="0"/>
        <v>22</v>
      </c>
    </row>
    <row r="16" spans="1:6" ht="15.75" thickBot="1">
      <c r="A16" s="546" t="s">
        <v>716</v>
      </c>
      <c r="B16" s="388">
        <v>4</v>
      </c>
      <c r="C16" s="388"/>
      <c r="D16" s="388"/>
      <c r="E16" s="388"/>
      <c r="F16" s="388">
        <f t="shared" si="0"/>
        <v>4</v>
      </c>
    </row>
    <row r="17" spans="1:6" s="337" customFormat="1" ht="16.5" thickBot="1">
      <c r="A17" s="547" t="s">
        <v>66</v>
      </c>
      <c r="B17" s="390">
        <f>SUM(B16:B16)</f>
        <v>4</v>
      </c>
      <c r="C17" s="390"/>
      <c r="D17" s="390"/>
      <c r="E17" s="390"/>
      <c r="F17" s="390">
        <f t="shared" si="0"/>
        <v>4</v>
      </c>
    </row>
    <row r="18" spans="1:6" s="337" customFormat="1" ht="16.5" thickBot="1">
      <c r="A18" s="548" t="s">
        <v>67</v>
      </c>
      <c r="B18" s="391">
        <f>B15+B17</f>
        <v>26</v>
      </c>
      <c r="C18" s="391">
        <f>C15+C17</f>
        <v>0</v>
      </c>
      <c r="D18" s="391">
        <f>D15+D17</f>
        <v>0</v>
      </c>
      <c r="E18" s="391">
        <f>E15+E17</f>
        <v>0</v>
      </c>
      <c r="F18" s="391">
        <f>F15+F17</f>
        <v>26</v>
      </c>
    </row>
    <row r="19" spans="1:6" ht="17.25" customHeight="1" thickBot="1">
      <c r="A19" s="620"/>
      <c r="B19" s="621"/>
      <c r="C19" s="621"/>
      <c r="D19" s="621"/>
      <c r="E19" s="621"/>
      <c r="F19" s="622"/>
    </row>
    <row r="20" spans="1:6" ht="16.5" thickBot="1">
      <c r="A20" s="607" t="s">
        <v>724</v>
      </c>
      <c r="B20" s="608"/>
      <c r="C20" s="608"/>
      <c r="D20" s="608"/>
      <c r="E20" s="608"/>
      <c r="F20" s="609"/>
    </row>
    <row r="21" spans="1:6" ht="15.75" thickBot="1">
      <c r="A21" s="549" t="s">
        <v>725</v>
      </c>
      <c r="B21" s="392">
        <v>2</v>
      </c>
      <c r="C21" s="392"/>
      <c r="D21" s="392"/>
      <c r="E21" s="392"/>
      <c r="F21" s="388">
        <f aca="true" t="shared" si="1" ref="F21:F26">SUM(B21:E21)</f>
        <v>2</v>
      </c>
    </row>
    <row r="22" spans="1:6" ht="15.75" thickBot="1">
      <c r="A22" s="546" t="s">
        <v>726</v>
      </c>
      <c r="B22" s="388">
        <v>1</v>
      </c>
      <c r="C22" s="388"/>
      <c r="D22" s="388"/>
      <c r="E22" s="388"/>
      <c r="F22" s="388">
        <f t="shared" si="1"/>
        <v>1</v>
      </c>
    </row>
    <row r="23" spans="1:6" ht="15.75" thickBot="1">
      <c r="A23" s="546" t="s">
        <v>863</v>
      </c>
      <c r="B23" s="388">
        <v>9</v>
      </c>
      <c r="C23" s="388"/>
      <c r="D23" s="388"/>
      <c r="E23" s="388"/>
      <c r="F23" s="388">
        <f t="shared" si="1"/>
        <v>9</v>
      </c>
    </row>
    <row r="24" spans="1:6" ht="30.75" customHeight="1" thickBot="1">
      <c r="A24" s="546" t="s">
        <v>728</v>
      </c>
      <c r="B24" s="388">
        <v>17</v>
      </c>
      <c r="C24" s="388"/>
      <c r="D24" s="388"/>
      <c r="E24" s="388"/>
      <c r="F24" s="388">
        <f t="shared" si="1"/>
        <v>17</v>
      </c>
    </row>
    <row r="25" spans="1:6" ht="15.75" thickBot="1">
      <c r="A25" s="546" t="s">
        <v>727</v>
      </c>
      <c r="B25" s="388">
        <v>4</v>
      </c>
      <c r="C25" s="388"/>
      <c r="D25" s="388"/>
      <c r="E25" s="388"/>
      <c r="F25" s="388">
        <f t="shared" si="1"/>
        <v>4</v>
      </c>
    </row>
    <row r="26" spans="1:6" s="337" customFormat="1" ht="16.5" thickBot="1">
      <c r="A26" s="547" t="s">
        <v>9</v>
      </c>
      <c r="B26" s="390">
        <f>SUM(B21:B25)</f>
        <v>33</v>
      </c>
      <c r="C26" s="390">
        <f>SUM(C21:C23)</f>
        <v>0</v>
      </c>
      <c r="D26" s="390">
        <f>SUM(D21:D23)</f>
        <v>0</v>
      </c>
      <c r="E26" s="390">
        <f>SUM(E21:E23)</f>
        <v>0</v>
      </c>
      <c r="F26" s="390">
        <f t="shared" si="1"/>
        <v>33</v>
      </c>
    </row>
    <row r="27" spans="1:6" ht="15.75" thickBot="1">
      <c r="A27" s="620"/>
      <c r="B27" s="621"/>
      <c r="C27" s="621"/>
      <c r="D27" s="621"/>
      <c r="E27" s="621"/>
      <c r="F27" s="622"/>
    </row>
    <row r="28" spans="1:6" ht="16.5" thickBot="1">
      <c r="A28" s="617" t="s">
        <v>197</v>
      </c>
      <c r="B28" s="618"/>
      <c r="C28" s="618"/>
      <c r="D28" s="618"/>
      <c r="E28" s="618"/>
      <c r="F28" s="619"/>
    </row>
    <row r="29" spans="1:6" ht="16.5" thickBot="1">
      <c r="A29" s="550" t="s">
        <v>717</v>
      </c>
      <c r="B29" s="393">
        <v>1</v>
      </c>
      <c r="C29" s="394"/>
      <c r="D29" s="394"/>
      <c r="E29" s="392">
        <v>1</v>
      </c>
      <c r="F29" s="392">
        <f aca="true" t="shared" si="2" ref="F29:F34">SUM(B29:E29)</f>
        <v>2</v>
      </c>
    </row>
    <row r="30" spans="1:6" ht="16.5" thickBot="1">
      <c r="A30" s="551" t="s">
        <v>778</v>
      </c>
      <c r="B30" s="395">
        <v>2</v>
      </c>
      <c r="C30" s="384"/>
      <c r="D30" s="384"/>
      <c r="E30" s="396"/>
      <c r="F30" s="392">
        <f t="shared" si="2"/>
        <v>2</v>
      </c>
    </row>
    <row r="31" spans="1:6" ht="16.5" thickBot="1">
      <c r="A31" s="551" t="s">
        <v>729</v>
      </c>
      <c r="B31" s="395">
        <v>0</v>
      </c>
      <c r="C31" s="384"/>
      <c r="D31" s="384"/>
      <c r="E31" s="396"/>
      <c r="F31" s="392">
        <f t="shared" si="2"/>
        <v>0</v>
      </c>
    </row>
    <row r="32" spans="1:6" ht="16.5" thickBot="1">
      <c r="A32" s="551" t="s">
        <v>730</v>
      </c>
      <c r="B32" s="395"/>
      <c r="C32" s="384"/>
      <c r="D32" s="384">
        <v>6</v>
      </c>
      <c r="E32" s="396"/>
      <c r="F32" s="392">
        <f t="shared" si="2"/>
        <v>6</v>
      </c>
    </row>
    <row r="33" spans="1:6" ht="16.5" thickBot="1">
      <c r="A33" s="551" t="s">
        <v>731</v>
      </c>
      <c r="B33" s="395"/>
      <c r="C33" s="384"/>
      <c r="D33" s="384"/>
      <c r="E33" s="396">
        <v>62</v>
      </c>
      <c r="F33" s="392">
        <f t="shared" si="2"/>
        <v>62</v>
      </c>
    </row>
    <row r="34" spans="1:6" ht="16.5" thickBot="1">
      <c r="A34" s="552" t="s">
        <v>66</v>
      </c>
      <c r="B34" s="397">
        <f>SUM(B29:B33)</f>
        <v>3</v>
      </c>
      <c r="C34" s="397">
        <f>SUM(C29:C33)</f>
        <v>0</v>
      </c>
      <c r="D34" s="397">
        <f>SUM(D29:D33)</f>
        <v>6</v>
      </c>
      <c r="E34" s="397">
        <f>SUM(E29:E33)</f>
        <v>63</v>
      </c>
      <c r="F34" s="398">
        <f t="shared" si="2"/>
        <v>72</v>
      </c>
    </row>
    <row r="35" spans="1:6" ht="24" customHeight="1" thickBot="1">
      <c r="A35" s="620"/>
      <c r="B35" s="621"/>
      <c r="C35" s="621"/>
      <c r="D35" s="621"/>
      <c r="E35" s="621"/>
      <c r="F35" s="622"/>
    </row>
    <row r="36" spans="1:6" ht="16.5" thickBot="1">
      <c r="A36" s="607" t="s">
        <v>147</v>
      </c>
      <c r="B36" s="608"/>
      <c r="C36" s="608"/>
      <c r="D36" s="608"/>
      <c r="E36" s="608"/>
      <c r="F36" s="609"/>
    </row>
    <row r="37" spans="1:6" ht="15.75" thickBot="1">
      <c r="A37" s="546" t="s">
        <v>718</v>
      </c>
      <c r="B37" s="388"/>
      <c r="C37" s="388">
        <v>1</v>
      </c>
      <c r="D37" s="388"/>
      <c r="E37" s="388"/>
      <c r="F37" s="388">
        <f>SUM(B37:E37)</f>
        <v>1</v>
      </c>
    </row>
    <row r="38" spans="1:6" ht="15.75" thickBot="1">
      <c r="A38" s="546" t="s">
        <v>719</v>
      </c>
      <c r="B38" s="388"/>
      <c r="C38" s="388">
        <v>1</v>
      </c>
      <c r="D38" s="388"/>
      <c r="E38" s="388"/>
      <c r="F38" s="388">
        <f>SUM(B38:E38)</f>
        <v>1</v>
      </c>
    </row>
    <row r="39" spans="1:6" ht="15.75" thickBot="1">
      <c r="A39" s="546" t="s">
        <v>708</v>
      </c>
      <c r="B39" s="388"/>
      <c r="C39" s="388">
        <v>18</v>
      </c>
      <c r="D39" s="388"/>
      <c r="E39" s="388"/>
      <c r="F39" s="388">
        <f>SUM(B39:E39)</f>
        <v>18</v>
      </c>
    </row>
    <row r="40" spans="1:6" ht="16.5" thickBot="1">
      <c r="A40" s="547" t="s">
        <v>9</v>
      </c>
      <c r="B40" s="390"/>
      <c r="C40" s="390">
        <f>SUM(C37:C39)</f>
        <v>20</v>
      </c>
      <c r="D40" s="390">
        <f>SUM(D37:D39)</f>
        <v>0</v>
      </c>
      <c r="E40" s="390">
        <f>SUM(E37:E39)</f>
        <v>0</v>
      </c>
      <c r="F40" s="390">
        <f>SUM(F37:F39)</f>
        <v>20</v>
      </c>
    </row>
  </sheetData>
  <sheetProtection/>
  <mergeCells count="11">
    <mergeCell ref="A1:F1"/>
    <mergeCell ref="A20:F20"/>
    <mergeCell ref="A27:F27"/>
    <mergeCell ref="A28:F28"/>
    <mergeCell ref="A35:F35"/>
    <mergeCell ref="A36:F36"/>
    <mergeCell ref="A6:A7"/>
    <mergeCell ref="E6:E7"/>
    <mergeCell ref="A8:F8"/>
    <mergeCell ref="A9:F9"/>
    <mergeCell ref="A19:F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A1" sqref="A1:C1"/>
    </sheetView>
  </sheetViews>
  <sheetFormatPr defaultColWidth="9.140625" defaultRowHeight="12.75"/>
  <cols>
    <col min="1" max="1" width="9.140625" style="0" customWidth="1"/>
    <col min="2" max="2" width="55.00390625" style="0" customWidth="1"/>
    <col min="3" max="3" width="15.28125" style="0" customWidth="1"/>
    <col min="4" max="4" width="10.00390625" style="0" bestFit="1" customWidth="1"/>
  </cols>
  <sheetData>
    <row r="1" spans="1:7" ht="38.25" customHeight="1">
      <c r="A1" s="606"/>
      <c r="B1" s="606"/>
      <c r="C1" s="606"/>
      <c r="D1" s="471"/>
      <c r="E1" s="471"/>
      <c r="F1" s="471"/>
      <c r="G1" s="471"/>
    </row>
    <row r="2" spans="2:7" ht="12.75">
      <c r="B2" s="555"/>
      <c r="C2" s="471"/>
      <c r="D2" s="471"/>
      <c r="E2" s="471"/>
      <c r="F2" s="471"/>
      <c r="G2" s="471"/>
    </row>
    <row r="3" spans="2:3" ht="42" customHeight="1">
      <c r="B3" s="82" t="s">
        <v>864</v>
      </c>
      <c r="C3" s="82"/>
    </row>
    <row r="4" spans="1:3" ht="18.75" customHeight="1">
      <c r="A4" s="475"/>
      <c r="B4" s="476"/>
      <c r="C4" s="520" t="s">
        <v>739</v>
      </c>
    </row>
    <row r="5" spans="1:3" ht="15.75">
      <c r="A5" s="477" t="s">
        <v>0</v>
      </c>
      <c r="B5" s="478" t="s">
        <v>1</v>
      </c>
      <c r="C5" s="478" t="s">
        <v>2</v>
      </c>
    </row>
    <row r="6" spans="1:3" ht="33" customHeight="1">
      <c r="A6" s="558" t="s">
        <v>101</v>
      </c>
      <c r="B6" s="479" t="s">
        <v>6</v>
      </c>
      <c r="C6" s="479" t="s">
        <v>548</v>
      </c>
    </row>
    <row r="7" spans="1:3" ht="15">
      <c r="A7" s="480" t="s">
        <v>5</v>
      </c>
      <c r="B7" s="481" t="s">
        <v>567</v>
      </c>
      <c r="C7" s="482">
        <v>196148354</v>
      </c>
    </row>
    <row r="8" spans="1:3" ht="15">
      <c r="A8" s="480" t="s">
        <v>10</v>
      </c>
      <c r="B8" s="481" t="s">
        <v>568</v>
      </c>
      <c r="C8" s="482"/>
    </row>
    <row r="9" spans="1:3" ht="15">
      <c r="A9" s="480" t="s">
        <v>11</v>
      </c>
      <c r="B9" s="481" t="s">
        <v>569</v>
      </c>
      <c r="C9" s="482">
        <v>111245320</v>
      </c>
    </row>
    <row r="10" spans="1:3" ht="30">
      <c r="A10" s="480" t="s">
        <v>12</v>
      </c>
      <c r="B10" s="481" t="s">
        <v>577</v>
      </c>
      <c r="C10" s="482">
        <v>29774000</v>
      </c>
    </row>
    <row r="11" spans="1:3" ht="15.75" customHeight="1">
      <c r="A11" s="480" t="s">
        <v>13</v>
      </c>
      <c r="B11" s="481" t="s">
        <v>578</v>
      </c>
      <c r="C11" s="482">
        <v>16626846</v>
      </c>
    </row>
    <row r="12" spans="1:3" ht="17.25" customHeight="1">
      <c r="A12" s="480" t="s">
        <v>15</v>
      </c>
      <c r="B12" s="481" t="s">
        <v>570</v>
      </c>
      <c r="C12" s="482">
        <v>17892000</v>
      </c>
    </row>
    <row r="13" spans="1:3" ht="27.75" customHeight="1">
      <c r="A13" s="480" t="s">
        <v>17</v>
      </c>
      <c r="B13" s="481" t="s">
        <v>571</v>
      </c>
      <c r="C13" s="482">
        <v>93282000</v>
      </c>
    </row>
    <row r="14" spans="1:3" ht="27.75" customHeight="1">
      <c r="A14" s="480" t="s">
        <v>19</v>
      </c>
      <c r="B14" s="481" t="s">
        <v>843</v>
      </c>
      <c r="C14" s="482">
        <v>32417000</v>
      </c>
    </row>
    <row r="15" spans="1:3" ht="15">
      <c r="A15" s="480" t="s">
        <v>20</v>
      </c>
      <c r="B15" s="481" t="s">
        <v>572</v>
      </c>
      <c r="C15" s="482">
        <v>52915212</v>
      </c>
    </row>
    <row r="16" spans="1:3" ht="15">
      <c r="A16" s="480" t="s">
        <v>22</v>
      </c>
      <c r="B16" s="481" t="s">
        <v>573</v>
      </c>
      <c r="C16" s="482">
        <v>320340</v>
      </c>
    </row>
    <row r="17" spans="1:3" ht="30">
      <c r="A17" s="480" t="s">
        <v>23</v>
      </c>
      <c r="B17" s="481" t="s">
        <v>574</v>
      </c>
      <c r="C17" s="484">
        <v>10654980</v>
      </c>
    </row>
    <row r="18" spans="1:3" ht="15">
      <c r="A18" s="480" t="s">
        <v>37</v>
      </c>
      <c r="B18" s="483" t="s">
        <v>547</v>
      </c>
      <c r="C18" s="484">
        <v>3143250</v>
      </c>
    </row>
    <row r="19" spans="1:3" ht="30">
      <c r="A19" s="480" t="s">
        <v>38</v>
      </c>
      <c r="B19" s="481" t="s">
        <v>842</v>
      </c>
      <c r="C19" s="484">
        <v>0</v>
      </c>
    </row>
    <row r="20" spans="1:3" ht="15">
      <c r="A20" s="480" t="s">
        <v>39</v>
      </c>
      <c r="B20" s="483" t="s">
        <v>575</v>
      </c>
      <c r="C20" s="484">
        <v>18061382</v>
      </c>
    </row>
    <row r="21" spans="1:3" ht="15">
      <c r="A21" s="480" t="s">
        <v>40</v>
      </c>
      <c r="B21" s="483" t="s">
        <v>576</v>
      </c>
      <c r="C21" s="484">
        <v>375000</v>
      </c>
    </row>
    <row r="22" spans="1:3" ht="15">
      <c r="A22" s="480" t="s">
        <v>41</v>
      </c>
      <c r="B22" s="483" t="s">
        <v>579</v>
      </c>
      <c r="C22" s="484"/>
    </row>
    <row r="23" spans="1:3" ht="15.75">
      <c r="A23" s="480" t="s">
        <v>42</v>
      </c>
      <c r="B23" s="485" t="s">
        <v>66</v>
      </c>
      <c r="C23" s="486">
        <f>SUM(C7:C22)</f>
        <v>582855684</v>
      </c>
    </row>
    <row r="26" ht="12.75">
      <c r="C26" s="6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37.57421875" style="0" customWidth="1"/>
    <col min="3" max="3" width="24.8515625" style="0" customWidth="1"/>
  </cols>
  <sheetData>
    <row r="1" spans="1:7" ht="43.5" customHeight="1">
      <c r="A1" s="606"/>
      <c r="B1" s="606"/>
      <c r="C1" s="606"/>
      <c r="D1" s="497"/>
      <c r="E1" s="497"/>
      <c r="F1" s="497"/>
      <c r="G1" s="497"/>
    </row>
    <row r="3" ht="15">
      <c r="B3" s="78" t="s">
        <v>799</v>
      </c>
    </row>
    <row r="8" ht="13.5" thickBot="1">
      <c r="C8" t="s">
        <v>666</v>
      </c>
    </row>
    <row r="9" spans="1:3" ht="16.5" thickBot="1">
      <c r="A9" s="557" t="s">
        <v>101</v>
      </c>
      <c r="B9" s="487" t="s">
        <v>703</v>
      </c>
      <c r="C9" s="488" t="s">
        <v>704</v>
      </c>
    </row>
    <row r="10" spans="1:3" ht="75">
      <c r="A10" s="489" t="s">
        <v>5</v>
      </c>
      <c r="B10" s="490" t="s">
        <v>733</v>
      </c>
      <c r="C10" s="491">
        <v>213691</v>
      </c>
    </row>
    <row r="11" spans="1:3" ht="60.75" thickBot="1">
      <c r="A11" s="489" t="s">
        <v>10</v>
      </c>
      <c r="B11" s="492" t="s">
        <v>705</v>
      </c>
      <c r="C11" s="493">
        <v>1354320</v>
      </c>
    </row>
    <row r="12" spans="1:3" ht="16.5" thickBot="1">
      <c r="A12" s="494"/>
      <c r="B12" s="495" t="s">
        <v>9</v>
      </c>
      <c r="C12" s="496">
        <f>SUM(C10:C11)</f>
        <v>1568011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37.57421875" style="0" customWidth="1"/>
    <col min="3" max="3" width="24.8515625" style="0" customWidth="1"/>
    <col min="4" max="4" width="13.7109375" style="0" bestFit="1" customWidth="1"/>
  </cols>
  <sheetData>
    <row r="1" spans="1:7" ht="38.25" customHeight="1">
      <c r="A1" s="606"/>
      <c r="B1" s="606"/>
      <c r="C1" s="606"/>
      <c r="D1" s="472"/>
      <c r="E1" s="472"/>
      <c r="F1" s="472"/>
      <c r="G1" s="472"/>
    </row>
    <row r="3" spans="2:3" ht="63.75" customHeight="1">
      <c r="B3" s="623" t="s">
        <v>848</v>
      </c>
      <c r="C3" s="623"/>
    </row>
    <row r="6" ht="12.75">
      <c r="C6" t="s">
        <v>666</v>
      </c>
    </row>
    <row r="8" ht="12.75">
      <c r="B8" s="216" t="s">
        <v>855</v>
      </c>
    </row>
    <row r="10" spans="1:3" ht="15.75">
      <c r="A10" s="556" t="s">
        <v>101</v>
      </c>
      <c r="B10" s="498" t="s">
        <v>155</v>
      </c>
      <c r="C10" s="499" t="s">
        <v>779</v>
      </c>
    </row>
    <row r="11" spans="1:3" ht="15.75">
      <c r="A11" s="500" t="s">
        <v>0</v>
      </c>
      <c r="B11" s="500" t="s">
        <v>1</v>
      </c>
      <c r="C11" s="499" t="s">
        <v>2</v>
      </c>
    </row>
    <row r="12" spans="1:3" ht="75">
      <c r="A12" s="501" t="s">
        <v>5</v>
      </c>
      <c r="B12" s="502" t="s">
        <v>780</v>
      </c>
      <c r="C12" s="503">
        <v>21732794</v>
      </c>
    </row>
    <row r="13" spans="1:3" ht="30">
      <c r="A13" s="501" t="s">
        <v>10</v>
      </c>
      <c r="B13" s="504" t="s">
        <v>333</v>
      </c>
      <c r="C13" s="503">
        <v>23935801</v>
      </c>
    </row>
    <row r="14" spans="1:4" ht="15">
      <c r="A14" s="501" t="s">
        <v>11</v>
      </c>
      <c r="B14" s="504" t="s">
        <v>734</v>
      </c>
      <c r="C14" s="503"/>
      <c r="D14" s="341"/>
    </row>
    <row r="15" spans="1:3" ht="30">
      <c r="A15" s="501" t="s">
        <v>12</v>
      </c>
      <c r="B15" s="504" t="s">
        <v>844</v>
      </c>
      <c r="C15" s="503">
        <v>37000</v>
      </c>
    </row>
    <row r="16" spans="1:3" ht="15">
      <c r="A16" s="501" t="s">
        <v>13</v>
      </c>
      <c r="B16" s="504" t="s">
        <v>737</v>
      </c>
      <c r="C16" s="503">
        <v>222261</v>
      </c>
    </row>
    <row r="17" spans="1:3" ht="30">
      <c r="A17" s="501" t="s">
        <v>15</v>
      </c>
      <c r="B17" s="504" t="s">
        <v>735</v>
      </c>
      <c r="C17" s="503">
        <v>11232978</v>
      </c>
    </row>
    <row r="18" spans="1:4" ht="30">
      <c r="A18" s="501" t="s">
        <v>17</v>
      </c>
      <c r="B18" s="504" t="s">
        <v>736</v>
      </c>
      <c r="C18" s="503">
        <v>12443562</v>
      </c>
      <c r="D18" s="341"/>
    </row>
    <row r="19" spans="1:3" ht="15.75">
      <c r="A19" s="501" t="s">
        <v>19</v>
      </c>
      <c r="B19" s="505" t="s">
        <v>9</v>
      </c>
      <c r="C19" s="506">
        <f>SUM(C12:C13)</f>
        <v>45668595</v>
      </c>
    </row>
    <row r="20" spans="1:3" ht="15.75">
      <c r="A20" s="507"/>
      <c r="B20" s="508"/>
      <c r="C20" s="509"/>
    </row>
    <row r="21" spans="1:3" ht="15">
      <c r="A21" s="510"/>
      <c r="B21" s="510"/>
      <c r="C21" s="510"/>
    </row>
    <row r="22" spans="1:3" ht="45">
      <c r="A22" s="510"/>
      <c r="B22" s="490" t="s">
        <v>849</v>
      </c>
      <c r="C22" s="510"/>
    </row>
    <row r="23" spans="1:3" ht="15.75">
      <c r="A23" s="556" t="s">
        <v>101</v>
      </c>
      <c r="B23" s="498" t="s">
        <v>155</v>
      </c>
      <c r="C23" s="499" t="s">
        <v>779</v>
      </c>
    </row>
    <row r="24" spans="1:3" ht="15.75">
      <c r="A24" s="500" t="s">
        <v>0</v>
      </c>
      <c r="B24" s="500" t="s">
        <v>1</v>
      </c>
      <c r="C24" s="499" t="s">
        <v>2</v>
      </c>
    </row>
    <row r="25" spans="1:3" ht="15">
      <c r="A25" s="501" t="s">
        <v>5</v>
      </c>
      <c r="B25" s="502" t="s">
        <v>850</v>
      </c>
      <c r="C25" s="503">
        <v>35000</v>
      </c>
    </row>
    <row r="26" spans="1:3" ht="15">
      <c r="A26" s="501" t="s">
        <v>10</v>
      </c>
      <c r="B26" s="504" t="s">
        <v>851</v>
      </c>
      <c r="C26" s="503">
        <v>11883212</v>
      </c>
    </row>
    <row r="27" spans="1:3" ht="15">
      <c r="A27" s="501" t="s">
        <v>11</v>
      </c>
      <c r="B27" s="504" t="s">
        <v>852</v>
      </c>
      <c r="C27" s="503">
        <v>5760550</v>
      </c>
    </row>
    <row r="28" spans="1:3" ht="15">
      <c r="A28" s="501" t="s">
        <v>12</v>
      </c>
      <c r="B28" s="504" t="s">
        <v>853</v>
      </c>
      <c r="C28" s="503">
        <v>366348</v>
      </c>
    </row>
    <row r="29" spans="1:3" ht="15">
      <c r="A29" s="501" t="s">
        <v>13</v>
      </c>
      <c r="B29" s="504" t="s">
        <v>854</v>
      </c>
      <c r="C29" s="503">
        <v>3057173</v>
      </c>
    </row>
    <row r="30" spans="1:3" ht="15.75">
      <c r="A30" s="501" t="s">
        <v>15</v>
      </c>
      <c r="B30" s="505" t="s">
        <v>9</v>
      </c>
      <c r="C30" s="506">
        <f>C25+C26+C27+C28+C29</f>
        <v>21102283</v>
      </c>
    </row>
  </sheetData>
  <sheetProtection/>
  <mergeCells count="2">
    <mergeCell ref="B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8515625" style="0" customWidth="1"/>
    <col min="2" max="2" width="31.00390625" style="0" customWidth="1"/>
    <col min="3" max="3" width="11.140625" style="0" customWidth="1"/>
    <col min="4" max="4" width="10.57421875" style="0" customWidth="1"/>
    <col min="5" max="5" width="10.8515625" style="0" customWidth="1"/>
    <col min="6" max="6" width="6.8515625" style="0" customWidth="1"/>
    <col min="7" max="7" width="23.421875" style="0" customWidth="1"/>
    <col min="8" max="8" width="10.7109375" style="0" customWidth="1"/>
    <col min="9" max="9" width="11.421875" style="0" customWidth="1"/>
    <col min="10" max="10" width="10.140625" style="0" customWidth="1"/>
    <col min="11" max="11" width="8.421875" style="0" customWidth="1"/>
    <col min="12" max="13" width="11.140625" style="0" bestFit="1" customWidth="1"/>
  </cols>
  <sheetData>
    <row r="1" spans="1:15" ht="19.5" customHeight="1">
      <c r="A1" s="571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473"/>
      <c r="M1" s="473"/>
      <c r="N1" s="473"/>
      <c r="O1" s="473"/>
    </row>
    <row r="3" spans="1:11" ht="15.75">
      <c r="A3" s="569" t="s">
        <v>198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5.75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</row>
    <row r="5" spans="1:17" ht="15.75">
      <c r="A5" s="215"/>
      <c r="B5" s="215"/>
      <c r="C5" s="215"/>
      <c r="D5" s="215"/>
      <c r="E5" s="215"/>
      <c r="F5" s="215"/>
      <c r="G5" s="215"/>
      <c r="H5" s="215"/>
      <c r="I5" s="215"/>
      <c r="J5" s="206" t="s">
        <v>865</v>
      </c>
      <c r="K5" s="206"/>
      <c r="L5" s="206"/>
      <c r="M5" s="206"/>
      <c r="N5" s="206"/>
      <c r="O5" s="206"/>
      <c r="P5" s="206"/>
      <c r="Q5" s="206"/>
    </row>
    <row r="6" spans="2:11" ht="15.75">
      <c r="B6" s="216" t="s">
        <v>197</v>
      </c>
      <c r="I6" s="206"/>
      <c r="J6" s="206"/>
      <c r="K6" s="207"/>
    </row>
    <row r="7" spans="1:11" ht="36">
      <c r="A7" s="363" t="s">
        <v>178</v>
      </c>
      <c r="B7" s="364" t="s">
        <v>179</v>
      </c>
      <c r="C7" s="365" t="s">
        <v>783</v>
      </c>
      <c r="D7" s="363" t="s">
        <v>786</v>
      </c>
      <c r="E7" s="366" t="s">
        <v>787</v>
      </c>
      <c r="F7" s="366" t="s">
        <v>788</v>
      </c>
      <c r="G7" s="364" t="s">
        <v>180</v>
      </c>
      <c r="H7" s="365" t="s">
        <v>783</v>
      </c>
      <c r="I7" s="363" t="s">
        <v>786</v>
      </c>
      <c r="J7" s="366" t="s">
        <v>787</v>
      </c>
      <c r="K7" s="366" t="s">
        <v>789</v>
      </c>
    </row>
    <row r="8" spans="1:11" ht="12.75">
      <c r="A8" s="367" t="s">
        <v>0</v>
      </c>
      <c r="B8" s="367" t="s">
        <v>1</v>
      </c>
      <c r="C8" s="368" t="s">
        <v>2</v>
      </c>
      <c r="D8" s="368" t="s">
        <v>3</v>
      </c>
      <c r="E8" s="368" t="s">
        <v>4</v>
      </c>
      <c r="F8" s="369" t="s">
        <v>29</v>
      </c>
      <c r="G8" s="367" t="s">
        <v>30</v>
      </c>
      <c r="H8" s="368" t="s">
        <v>31</v>
      </c>
      <c r="I8" s="367" t="s">
        <v>34</v>
      </c>
      <c r="J8" s="368" t="s">
        <v>33</v>
      </c>
      <c r="K8" s="367" t="s">
        <v>34</v>
      </c>
    </row>
    <row r="9" spans="1:11" ht="18" customHeight="1">
      <c r="A9" s="370" t="s">
        <v>5</v>
      </c>
      <c r="B9" s="371" t="s">
        <v>181</v>
      </c>
      <c r="C9" s="372">
        <v>555543086</v>
      </c>
      <c r="D9" s="372">
        <v>611703586</v>
      </c>
      <c r="E9" s="372">
        <v>611703586</v>
      </c>
      <c r="F9" s="373">
        <f>E9/D9</f>
        <v>1</v>
      </c>
      <c r="G9" s="374" t="s">
        <v>25</v>
      </c>
      <c r="H9" s="372">
        <v>54670708</v>
      </c>
      <c r="I9" s="372">
        <v>107842827</v>
      </c>
      <c r="J9" s="372">
        <v>106813659</v>
      </c>
      <c r="K9" s="468">
        <f>J9/I9</f>
        <v>0.9904567783632008</v>
      </c>
    </row>
    <row r="10" spans="1:11" ht="26.25" customHeight="1">
      <c r="A10" s="370" t="s">
        <v>10</v>
      </c>
      <c r="B10" s="564" t="s">
        <v>182</v>
      </c>
      <c r="C10" s="372">
        <v>15725600</v>
      </c>
      <c r="D10" s="372">
        <v>91122230</v>
      </c>
      <c r="E10" s="372">
        <v>92392130</v>
      </c>
      <c r="F10" s="373">
        <f aca="true" t="shared" si="0" ref="F10:F22">E10/D10</f>
        <v>1.0139362260998221</v>
      </c>
      <c r="G10" s="374" t="s">
        <v>183</v>
      </c>
      <c r="H10" s="372">
        <v>12103201</v>
      </c>
      <c r="I10" s="372">
        <v>16378464</v>
      </c>
      <c r="J10" s="372">
        <v>11694445</v>
      </c>
      <c r="K10" s="468">
        <f aca="true" t="shared" si="1" ref="K10:K36">J10/I10</f>
        <v>0.7140135363120742</v>
      </c>
    </row>
    <row r="11" spans="1:13" ht="16.5" customHeight="1">
      <c r="A11" s="370" t="s">
        <v>11</v>
      </c>
      <c r="B11" s="371" t="s">
        <v>199</v>
      </c>
      <c r="C11" s="372"/>
      <c r="D11" s="372"/>
      <c r="E11" s="372"/>
      <c r="F11" s="373"/>
      <c r="G11" s="374" t="s">
        <v>184</v>
      </c>
      <c r="H11" s="372">
        <v>127911145</v>
      </c>
      <c r="I11" s="372">
        <v>144501969</v>
      </c>
      <c r="J11" s="372">
        <v>132035066</v>
      </c>
      <c r="K11" s="468">
        <f t="shared" si="1"/>
        <v>0.9137250302796912</v>
      </c>
      <c r="M11" s="65"/>
    </row>
    <row r="12" spans="1:11" ht="17.25" customHeight="1">
      <c r="A12" s="370" t="s">
        <v>12</v>
      </c>
      <c r="B12" s="371" t="s">
        <v>14</v>
      </c>
      <c r="C12" s="372">
        <v>79500000</v>
      </c>
      <c r="D12" s="372">
        <v>88701796</v>
      </c>
      <c r="E12" s="372">
        <v>88701796</v>
      </c>
      <c r="F12" s="373">
        <f t="shared" si="0"/>
        <v>1</v>
      </c>
      <c r="G12" s="374" t="s">
        <v>26</v>
      </c>
      <c r="H12" s="372">
        <v>29774000</v>
      </c>
      <c r="I12" s="372">
        <v>29774000</v>
      </c>
      <c r="J12" s="372">
        <v>23651882</v>
      </c>
      <c r="K12" s="468">
        <f t="shared" si="1"/>
        <v>0.794380399005844</v>
      </c>
    </row>
    <row r="13" spans="1:12" ht="24" customHeight="1">
      <c r="A13" s="370" t="s">
        <v>13</v>
      </c>
      <c r="B13" s="371" t="s">
        <v>16</v>
      </c>
      <c r="C13" s="372">
        <v>36695814</v>
      </c>
      <c r="D13" s="372">
        <v>50482015</v>
      </c>
      <c r="E13" s="372">
        <v>50378589</v>
      </c>
      <c r="F13" s="373">
        <f t="shared" si="0"/>
        <v>0.9979512307501989</v>
      </c>
      <c r="G13" s="374" t="s">
        <v>185</v>
      </c>
      <c r="H13" s="372">
        <f>146356158-119484158</f>
        <v>26872000</v>
      </c>
      <c r="I13" s="372">
        <f>244532523-203827240</f>
        <v>40705283</v>
      </c>
      <c r="J13" s="372">
        <v>38182904</v>
      </c>
      <c r="K13" s="468">
        <f t="shared" si="1"/>
        <v>0.9380331295080298</v>
      </c>
      <c r="L13" s="65"/>
    </row>
    <row r="14" spans="1:11" ht="12.75">
      <c r="A14" s="370" t="s">
        <v>15</v>
      </c>
      <c r="B14" s="371" t="s">
        <v>18</v>
      </c>
      <c r="C14" s="372">
        <v>600000</v>
      </c>
      <c r="D14" s="372">
        <v>600000</v>
      </c>
      <c r="E14" s="372"/>
      <c r="F14" s="373">
        <f t="shared" si="0"/>
        <v>0</v>
      </c>
      <c r="G14" s="374" t="s">
        <v>186</v>
      </c>
      <c r="H14" s="372">
        <v>119484158</v>
      </c>
      <c r="I14" s="372">
        <v>203827240</v>
      </c>
      <c r="J14" s="372">
        <v>0</v>
      </c>
      <c r="K14" s="468">
        <f t="shared" si="1"/>
        <v>0</v>
      </c>
    </row>
    <row r="15" spans="1:11" ht="12.75">
      <c r="A15" s="370" t="s">
        <v>17</v>
      </c>
      <c r="B15" s="371" t="s">
        <v>187</v>
      </c>
      <c r="C15" s="372"/>
      <c r="D15" s="372"/>
      <c r="E15" s="372"/>
      <c r="F15" s="373"/>
      <c r="G15" s="374"/>
      <c r="H15" s="372"/>
      <c r="I15" s="372"/>
      <c r="J15" s="372"/>
      <c r="K15" s="468"/>
    </row>
    <row r="16" spans="1:11" ht="29.25" customHeight="1">
      <c r="A16" s="367" t="s">
        <v>19</v>
      </c>
      <c r="B16" s="375" t="s">
        <v>188</v>
      </c>
      <c r="C16" s="237">
        <f>C9+C10+C12+C13+C14</f>
        <v>688064500</v>
      </c>
      <c r="D16" s="237">
        <f>D9+D10+D12+D13+D14</f>
        <v>842609627</v>
      </c>
      <c r="E16" s="237">
        <f>E9+E10+E12+E13+E14</f>
        <v>843176101</v>
      </c>
      <c r="F16" s="373">
        <f t="shared" si="0"/>
        <v>1.0006722852218255</v>
      </c>
      <c r="G16" s="376" t="s">
        <v>189</v>
      </c>
      <c r="H16" s="237">
        <f>SUM(H9:H15)</f>
        <v>370815212</v>
      </c>
      <c r="I16" s="237">
        <f>SUM(I9:I15)</f>
        <v>543029783</v>
      </c>
      <c r="J16" s="237">
        <f>SUM(J9:J15)</f>
        <v>312377956</v>
      </c>
      <c r="K16" s="468">
        <f t="shared" si="1"/>
        <v>0.5752501350372526</v>
      </c>
    </row>
    <row r="17" spans="1:11" ht="12.75">
      <c r="A17" s="367" t="s">
        <v>20</v>
      </c>
      <c r="B17" s="371" t="s">
        <v>220</v>
      </c>
      <c r="C17" s="372">
        <v>0</v>
      </c>
      <c r="D17" s="372">
        <v>21732794</v>
      </c>
      <c r="E17" s="372">
        <v>21732794</v>
      </c>
      <c r="F17" s="373">
        <f t="shared" si="0"/>
        <v>1</v>
      </c>
      <c r="G17" s="374" t="s">
        <v>234</v>
      </c>
      <c r="H17" s="372">
        <v>419434359</v>
      </c>
      <c r="I17" s="372">
        <v>435420021</v>
      </c>
      <c r="J17" s="372">
        <v>435420021</v>
      </c>
      <c r="K17" s="468">
        <f t="shared" si="1"/>
        <v>1</v>
      </c>
    </row>
    <row r="18" spans="1:11" ht="26.25" customHeight="1">
      <c r="A18" s="370" t="s">
        <v>22</v>
      </c>
      <c r="B18" s="371" t="s">
        <v>191</v>
      </c>
      <c r="C18" s="372">
        <v>243920192</v>
      </c>
      <c r="D18" s="372">
        <v>214250121</v>
      </c>
      <c r="E18" s="372">
        <v>214250121</v>
      </c>
      <c r="F18" s="373">
        <f t="shared" si="0"/>
        <v>1</v>
      </c>
      <c r="G18" s="374" t="s">
        <v>192</v>
      </c>
      <c r="H18" s="372">
        <v>22221723</v>
      </c>
      <c r="I18" s="372">
        <v>22221723</v>
      </c>
      <c r="J18" s="372">
        <v>22221723</v>
      </c>
      <c r="K18" s="468">
        <f t="shared" si="1"/>
        <v>1</v>
      </c>
    </row>
    <row r="19" spans="1:11" ht="24">
      <c r="A19" s="370" t="s">
        <v>23</v>
      </c>
      <c r="B19" s="371"/>
      <c r="C19" s="372"/>
      <c r="D19" s="372"/>
      <c r="E19" s="372"/>
      <c r="F19" s="373"/>
      <c r="G19" s="374" t="s">
        <v>194</v>
      </c>
      <c r="H19" s="372"/>
      <c r="I19" s="372"/>
      <c r="J19" s="372"/>
      <c r="K19" s="468"/>
    </row>
    <row r="20" spans="1:11" ht="12.75">
      <c r="A20" s="370" t="s">
        <v>37</v>
      </c>
      <c r="B20" s="371" t="s">
        <v>195</v>
      </c>
      <c r="C20" s="372"/>
      <c r="D20" s="372"/>
      <c r="E20" s="372"/>
      <c r="F20" s="373"/>
      <c r="G20" s="374"/>
      <c r="H20" s="372"/>
      <c r="I20" s="372"/>
      <c r="J20" s="372"/>
      <c r="K20" s="468"/>
    </row>
    <row r="21" spans="1:11" ht="36">
      <c r="A21" s="367" t="s">
        <v>38</v>
      </c>
      <c r="B21" s="376" t="s">
        <v>196</v>
      </c>
      <c r="C21" s="237">
        <f>SUM(C17:C20)</f>
        <v>243920192</v>
      </c>
      <c r="D21" s="237">
        <f>SUM(D17:D20)</f>
        <v>235982915</v>
      </c>
      <c r="E21" s="237">
        <f>SUM(E17:E20)</f>
        <v>235982915</v>
      </c>
      <c r="F21" s="373">
        <f t="shared" si="0"/>
        <v>1</v>
      </c>
      <c r="G21" s="376" t="s">
        <v>223</v>
      </c>
      <c r="H21" s="237">
        <f>SUM(H17:H20)</f>
        <v>441656082</v>
      </c>
      <c r="I21" s="237">
        <f>SUM(I17:I20)</f>
        <v>457641744</v>
      </c>
      <c r="J21" s="237">
        <f>SUM(J17:J20)</f>
        <v>457641744</v>
      </c>
      <c r="K21" s="468">
        <f t="shared" si="1"/>
        <v>1</v>
      </c>
    </row>
    <row r="22" spans="1:11" ht="12.75">
      <c r="A22" s="367" t="s">
        <v>39</v>
      </c>
      <c r="B22" s="375" t="s">
        <v>217</v>
      </c>
      <c r="C22" s="237">
        <f>C16+C21</f>
        <v>931984692</v>
      </c>
      <c r="D22" s="237">
        <f>D16+D21</f>
        <v>1078592542</v>
      </c>
      <c r="E22" s="237">
        <f>E16+E21</f>
        <v>1079159016</v>
      </c>
      <c r="F22" s="373">
        <f t="shared" si="0"/>
        <v>1.0005251974011888</v>
      </c>
      <c r="G22" s="376" t="s">
        <v>222</v>
      </c>
      <c r="H22" s="237">
        <f>H16+H21</f>
        <v>812471294</v>
      </c>
      <c r="I22" s="237">
        <f>I16+I21</f>
        <v>1000671527</v>
      </c>
      <c r="J22" s="237">
        <f>J16+J21</f>
        <v>770019700</v>
      </c>
      <c r="K22" s="468">
        <f t="shared" si="1"/>
        <v>0.7695029579871318</v>
      </c>
    </row>
    <row r="23" spans="1:11" ht="12.75">
      <c r="A23" s="367" t="s">
        <v>40</v>
      </c>
      <c r="B23" s="371" t="s">
        <v>200</v>
      </c>
      <c r="C23" s="372">
        <v>0</v>
      </c>
      <c r="D23" s="372">
        <v>137148668</v>
      </c>
      <c r="E23" s="372">
        <v>137148668</v>
      </c>
      <c r="F23" s="377">
        <f>E23/D23</f>
        <v>1</v>
      </c>
      <c r="G23" s="371" t="s">
        <v>27</v>
      </c>
      <c r="H23" s="372">
        <v>121817481</v>
      </c>
      <c r="I23" s="372">
        <v>174734237</v>
      </c>
      <c r="J23" s="372">
        <v>17094560</v>
      </c>
      <c r="K23" s="468">
        <f t="shared" si="1"/>
        <v>0.09783177180096651</v>
      </c>
    </row>
    <row r="24" spans="1:11" ht="24">
      <c r="A24" s="367" t="s">
        <v>41</v>
      </c>
      <c r="B24" s="371" t="s">
        <v>201</v>
      </c>
      <c r="C24" s="372"/>
      <c r="D24" s="372"/>
      <c r="E24" s="372"/>
      <c r="F24" s="377"/>
      <c r="G24" s="374" t="s">
        <v>202</v>
      </c>
      <c r="H24" s="372"/>
      <c r="I24" s="372"/>
      <c r="J24" s="372"/>
      <c r="K24" s="468"/>
    </row>
    <row r="25" spans="1:11" ht="12.75">
      <c r="A25" s="367" t="s">
        <v>42</v>
      </c>
      <c r="B25" s="371" t="s">
        <v>203</v>
      </c>
      <c r="C25" s="372"/>
      <c r="D25" s="372"/>
      <c r="E25" s="372"/>
      <c r="F25" s="377"/>
      <c r="G25" s="371" t="s">
        <v>204</v>
      </c>
      <c r="H25" s="372">
        <v>2286000</v>
      </c>
      <c r="I25" s="372">
        <v>44925529</v>
      </c>
      <c r="J25" s="372">
        <v>39492749</v>
      </c>
      <c r="K25" s="468">
        <f t="shared" si="1"/>
        <v>0.8790714295206185</v>
      </c>
    </row>
    <row r="26" spans="1:11" ht="24">
      <c r="A26" s="367" t="s">
        <v>43</v>
      </c>
      <c r="B26" s="371" t="s">
        <v>205</v>
      </c>
      <c r="C26" s="372">
        <v>9590083</v>
      </c>
      <c r="D26" s="372">
        <v>9590083</v>
      </c>
      <c r="E26" s="372">
        <v>9023609</v>
      </c>
      <c r="F26" s="468">
        <f>E26/D26</f>
        <v>0.9409312724404992</v>
      </c>
      <c r="G26" s="374" t="s">
        <v>206</v>
      </c>
      <c r="H26" s="372"/>
      <c r="I26" s="372"/>
      <c r="J26" s="372"/>
      <c r="K26" s="468"/>
    </row>
    <row r="27" spans="1:11" ht="12.75">
      <c r="A27" s="367" t="s">
        <v>44</v>
      </c>
      <c r="B27" s="371" t="s">
        <v>207</v>
      </c>
      <c r="C27" s="372"/>
      <c r="D27" s="372"/>
      <c r="E27" s="372"/>
      <c r="F27" s="377"/>
      <c r="G27" s="371" t="s">
        <v>208</v>
      </c>
      <c r="H27" s="372">
        <v>5000000</v>
      </c>
      <c r="I27" s="372">
        <v>5000000</v>
      </c>
      <c r="J27" s="372">
        <v>5000000</v>
      </c>
      <c r="K27" s="468">
        <f t="shared" si="1"/>
        <v>1</v>
      </c>
    </row>
    <row r="28" spans="1:11" ht="12.75">
      <c r="A28" s="367" t="s">
        <v>45</v>
      </c>
      <c r="B28" s="371" t="s">
        <v>209</v>
      </c>
      <c r="C28" s="372"/>
      <c r="D28" s="372"/>
      <c r="E28" s="372"/>
      <c r="F28" s="377"/>
      <c r="G28" s="371" t="s">
        <v>210</v>
      </c>
      <c r="H28" s="372"/>
      <c r="I28" s="372"/>
      <c r="J28" s="372"/>
      <c r="K28" s="468"/>
    </row>
    <row r="29" spans="1:11" ht="12.75">
      <c r="A29" s="367" t="s">
        <v>46</v>
      </c>
      <c r="B29" s="371" t="s">
        <v>211</v>
      </c>
      <c r="C29" s="372"/>
      <c r="D29" s="372"/>
      <c r="E29" s="372"/>
      <c r="F29" s="377"/>
      <c r="G29" s="371"/>
      <c r="H29" s="372"/>
      <c r="I29" s="372"/>
      <c r="J29" s="372"/>
      <c r="K29" s="468"/>
    </row>
    <row r="30" spans="1:11" ht="12.75">
      <c r="A30" s="367" t="s">
        <v>47</v>
      </c>
      <c r="B30" s="375" t="s">
        <v>219</v>
      </c>
      <c r="C30" s="237">
        <f>SUM(C23:C29)</f>
        <v>9590083</v>
      </c>
      <c r="D30" s="237">
        <f>SUM(D23:D29)</f>
        <v>146738751</v>
      </c>
      <c r="E30" s="237">
        <f>SUM(E23:E29)</f>
        <v>146172277</v>
      </c>
      <c r="F30" s="377">
        <f>E30/D30</f>
        <v>0.9961395746103904</v>
      </c>
      <c r="G30" s="375" t="s">
        <v>212</v>
      </c>
      <c r="H30" s="237">
        <f>H23+H25+H27+H28</f>
        <v>129103481</v>
      </c>
      <c r="I30" s="237">
        <f>I23+I25+I27+I28</f>
        <v>224659766</v>
      </c>
      <c r="J30" s="237">
        <f>J23+J25+J27+J28</f>
        <v>61587309</v>
      </c>
      <c r="K30" s="468">
        <f t="shared" si="1"/>
        <v>0.27413590825159145</v>
      </c>
    </row>
    <row r="31" spans="1:11" ht="12.75">
      <c r="A31" s="367" t="s">
        <v>49</v>
      </c>
      <c r="B31" s="371" t="s">
        <v>191</v>
      </c>
      <c r="C31" s="372"/>
      <c r="D31" s="372"/>
      <c r="E31" s="372"/>
      <c r="F31" s="377"/>
      <c r="G31" s="371"/>
      <c r="H31" s="372"/>
      <c r="I31" s="372"/>
      <c r="J31" s="372"/>
      <c r="K31" s="468"/>
    </row>
    <row r="32" spans="1:11" ht="12.75">
      <c r="A32" s="367" t="s">
        <v>50</v>
      </c>
      <c r="B32" s="371" t="s">
        <v>193</v>
      </c>
      <c r="C32" s="372"/>
      <c r="D32" s="372"/>
      <c r="E32" s="372"/>
      <c r="F32" s="377"/>
      <c r="G32" s="371"/>
      <c r="H32" s="372"/>
      <c r="I32" s="372"/>
      <c r="J32" s="372"/>
      <c r="K32" s="468"/>
    </row>
    <row r="33" spans="1:11" ht="12.75">
      <c r="A33" s="367" t="s">
        <v>51</v>
      </c>
      <c r="B33" s="371" t="s">
        <v>213</v>
      </c>
      <c r="C33" s="372"/>
      <c r="D33" s="372"/>
      <c r="E33" s="372"/>
      <c r="F33" s="377"/>
      <c r="G33" s="371"/>
      <c r="H33" s="372"/>
      <c r="I33" s="372"/>
      <c r="J33" s="372"/>
      <c r="K33" s="468"/>
    </row>
    <row r="34" spans="1:11" ht="12.75">
      <c r="A34" s="367" t="s">
        <v>52</v>
      </c>
      <c r="B34" s="375" t="s">
        <v>214</v>
      </c>
      <c r="C34" s="237">
        <f>C32</f>
        <v>0</v>
      </c>
      <c r="D34" s="237">
        <f>D32</f>
        <v>0</v>
      </c>
      <c r="E34" s="237">
        <f>E32</f>
        <v>0</v>
      </c>
      <c r="F34" s="377"/>
      <c r="G34" s="375" t="s">
        <v>215</v>
      </c>
      <c r="H34" s="237"/>
      <c r="I34" s="372"/>
      <c r="J34" s="237"/>
      <c r="K34" s="468"/>
    </row>
    <row r="35" spans="1:11" ht="12.75">
      <c r="A35" s="367" t="s">
        <v>53</v>
      </c>
      <c r="B35" s="375" t="s">
        <v>218</v>
      </c>
      <c r="C35" s="237">
        <f>C30+C34</f>
        <v>9590083</v>
      </c>
      <c r="D35" s="237">
        <f>D30+D34</f>
        <v>146738751</v>
      </c>
      <c r="E35" s="237">
        <f>E30+E34</f>
        <v>146172277</v>
      </c>
      <c r="F35" s="377">
        <f>E35/D35</f>
        <v>0.9961395746103904</v>
      </c>
      <c r="G35" s="375" t="s">
        <v>221</v>
      </c>
      <c r="H35" s="237">
        <f>H30+H34</f>
        <v>129103481</v>
      </c>
      <c r="I35" s="237">
        <f>I30+I34</f>
        <v>224659766</v>
      </c>
      <c r="J35" s="237">
        <f>J30+J34</f>
        <v>61587309</v>
      </c>
      <c r="K35" s="468">
        <f t="shared" si="1"/>
        <v>0.27413590825159145</v>
      </c>
    </row>
    <row r="36" spans="1:11" ht="12.75">
      <c r="A36" s="367" t="s">
        <v>54</v>
      </c>
      <c r="B36" s="375" t="s">
        <v>216</v>
      </c>
      <c r="C36" s="237">
        <f>C22+C35</f>
        <v>941574775</v>
      </c>
      <c r="D36" s="237">
        <f>D22+D35</f>
        <v>1225331293</v>
      </c>
      <c r="E36" s="237">
        <f>E22+E35</f>
        <v>1225331293</v>
      </c>
      <c r="F36" s="378">
        <f>E36/D36</f>
        <v>1</v>
      </c>
      <c r="G36" s="375" t="s">
        <v>224</v>
      </c>
      <c r="H36" s="237">
        <f>H22+H35</f>
        <v>941574775</v>
      </c>
      <c r="I36" s="237">
        <f>I22+I35</f>
        <v>1225331293</v>
      </c>
      <c r="J36" s="237">
        <f>J22+J35</f>
        <v>831607009</v>
      </c>
      <c r="K36" s="468">
        <f t="shared" si="1"/>
        <v>0.6786793202383349</v>
      </c>
    </row>
    <row r="37" spans="1:11" ht="12.75">
      <c r="A37" s="379"/>
      <c r="B37" s="379"/>
      <c r="C37" s="379"/>
      <c r="D37" s="379"/>
      <c r="E37" s="379"/>
      <c r="F37" s="380"/>
      <c r="G37" s="379"/>
      <c r="H37" s="379"/>
      <c r="I37" s="379"/>
      <c r="J37" s="379"/>
      <c r="K37" s="379"/>
    </row>
    <row r="38" spans="1:11" ht="12.75">
      <c r="A38" s="379"/>
      <c r="B38" s="379"/>
      <c r="C38" s="379"/>
      <c r="D38" s="381"/>
      <c r="E38" s="379"/>
      <c r="F38" s="380"/>
      <c r="G38" s="379"/>
      <c r="H38" s="379"/>
      <c r="I38" s="379"/>
      <c r="J38" s="379"/>
      <c r="K38" s="379"/>
    </row>
    <row r="39" spans="1:11" ht="12.75">
      <c r="A39" s="379"/>
      <c r="B39" s="382" t="s">
        <v>225</v>
      </c>
      <c r="C39" s="379"/>
      <c r="D39" s="379"/>
      <c r="E39" s="379"/>
      <c r="F39" s="379"/>
      <c r="G39" s="379"/>
      <c r="H39" s="379"/>
      <c r="I39" s="379"/>
      <c r="J39" s="379"/>
      <c r="K39" s="379"/>
    </row>
    <row r="40" spans="1:11" ht="36">
      <c r="A40" s="363" t="s">
        <v>178</v>
      </c>
      <c r="B40" s="364" t="s">
        <v>179</v>
      </c>
      <c r="C40" s="365" t="s">
        <v>783</v>
      </c>
      <c r="D40" s="363" t="s">
        <v>786</v>
      </c>
      <c r="E40" s="366" t="s">
        <v>787</v>
      </c>
      <c r="F40" s="366" t="s">
        <v>788</v>
      </c>
      <c r="G40" s="364" t="s">
        <v>180</v>
      </c>
      <c r="H40" s="365" t="s">
        <v>783</v>
      </c>
      <c r="I40" s="363" t="s">
        <v>786</v>
      </c>
      <c r="J40" s="366" t="s">
        <v>787</v>
      </c>
      <c r="K40" s="366" t="s">
        <v>789</v>
      </c>
    </row>
    <row r="41" spans="1:11" ht="12.75">
      <c r="A41" s="367" t="s">
        <v>0</v>
      </c>
      <c r="B41" s="367" t="s">
        <v>1</v>
      </c>
      <c r="C41" s="368" t="s">
        <v>2</v>
      </c>
      <c r="D41" s="368" t="s">
        <v>3</v>
      </c>
      <c r="E41" s="368" t="s">
        <v>4</v>
      </c>
      <c r="F41" s="369" t="s">
        <v>29</v>
      </c>
      <c r="G41" s="367" t="s">
        <v>30</v>
      </c>
      <c r="H41" s="368" t="s">
        <v>31</v>
      </c>
      <c r="I41" s="367" t="s">
        <v>34</v>
      </c>
      <c r="J41" s="368" t="s">
        <v>33</v>
      </c>
      <c r="K41" s="367" t="s">
        <v>34</v>
      </c>
    </row>
    <row r="42" spans="1:11" ht="12.75">
      <c r="A42" s="370" t="s">
        <v>5</v>
      </c>
      <c r="B42" s="371" t="s">
        <v>181</v>
      </c>
      <c r="C42" s="372">
        <v>555543086</v>
      </c>
      <c r="D42" s="372">
        <v>611703586</v>
      </c>
      <c r="E42" s="372">
        <v>611703586</v>
      </c>
      <c r="F42" s="373">
        <f>E42/D42</f>
        <v>1</v>
      </c>
      <c r="G42" s="374" t="s">
        <v>25</v>
      </c>
      <c r="H42" s="372">
        <v>369281089</v>
      </c>
      <c r="I42" s="372">
        <v>429269894</v>
      </c>
      <c r="J42" s="372">
        <v>427287141</v>
      </c>
      <c r="K42" s="468">
        <f aca="true" t="shared" si="2" ref="K42:K68">J42/I42</f>
        <v>0.9953811039914203</v>
      </c>
    </row>
    <row r="43" spans="1:11" ht="24">
      <c r="A43" s="370" t="s">
        <v>10</v>
      </c>
      <c r="B43" s="371" t="s">
        <v>182</v>
      </c>
      <c r="C43" s="372">
        <v>15725600</v>
      </c>
      <c r="D43" s="372">
        <v>92491020</v>
      </c>
      <c r="E43" s="372">
        <v>93760920</v>
      </c>
      <c r="F43" s="468">
        <f>E43/D43</f>
        <v>1.0137299815701026</v>
      </c>
      <c r="G43" s="374" t="s">
        <v>183</v>
      </c>
      <c r="H43" s="372">
        <v>60719493</v>
      </c>
      <c r="I43" s="372">
        <v>66743138</v>
      </c>
      <c r="J43" s="372">
        <v>62059038</v>
      </c>
      <c r="K43" s="468">
        <f t="shared" si="2"/>
        <v>0.9298190025167831</v>
      </c>
    </row>
    <row r="44" spans="1:11" ht="12.75">
      <c r="A44" s="370" t="s">
        <v>11</v>
      </c>
      <c r="B44" s="371" t="s">
        <v>199</v>
      </c>
      <c r="C44" s="372"/>
      <c r="D44" s="372"/>
      <c r="E44" s="372"/>
      <c r="F44" s="373"/>
      <c r="G44" s="374" t="s">
        <v>184</v>
      </c>
      <c r="H44" s="372">
        <v>263041955</v>
      </c>
      <c r="I44" s="372">
        <v>278599687</v>
      </c>
      <c r="J44" s="372">
        <v>264910632</v>
      </c>
      <c r="K44" s="468">
        <f t="shared" si="2"/>
        <v>0.9508647868653205</v>
      </c>
    </row>
    <row r="45" spans="1:11" ht="12.75">
      <c r="A45" s="370" t="s">
        <v>12</v>
      </c>
      <c r="B45" s="371" t="s">
        <v>14</v>
      </c>
      <c r="C45" s="372">
        <v>79500000</v>
      </c>
      <c r="D45" s="372">
        <v>88701796</v>
      </c>
      <c r="E45" s="372">
        <v>88701796</v>
      </c>
      <c r="F45" s="373">
        <f>E45/D45</f>
        <v>1</v>
      </c>
      <c r="G45" s="374" t="s">
        <v>26</v>
      </c>
      <c r="H45" s="372">
        <v>29774000</v>
      </c>
      <c r="I45" s="372">
        <v>29774000</v>
      </c>
      <c r="J45" s="372">
        <v>23651882</v>
      </c>
      <c r="K45" s="468">
        <f t="shared" si="2"/>
        <v>0.794380399005844</v>
      </c>
    </row>
    <row r="46" spans="1:12" ht="12.75">
      <c r="A46" s="370" t="s">
        <v>13</v>
      </c>
      <c r="B46" s="371" t="s">
        <v>16</v>
      </c>
      <c r="C46" s="372">
        <v>105163694</v>
      </c>
      <c r="D46" s="372">
        <v>124176258</v>
      </c>
      <c r="E46" s="372">
        <v>123365824</v>
      </c>
      <c r="F46" s="468">
        <f>E46/D46</f>
        <v>0.9934735189072939</v>
      </c>
      <c r="G46" s="374" t="s">
        <v>185</v>
      </c>
      <c r="H46" s="372">
        <f>146356158-119484158</f>
        <v>26872000</v>
      </c>
      <c r="I46" s="372">
        <f>244532523-203827240</f>
        <v>40705283</v>
      </c>
      <c r="J46" s="372">
        <v>38182904</v>
      </c>
      <c r="K46" s="468">
        <f t="shared" si="2"/>
        <v>0.9380331295080298</v>
      </c>
      <c r="L46" s="65"/>
    </row>
    <row r="47" spans="1:11" ht="12.75">
      <c r="A47" s="370" t="s">
        <v>15</v>
      </c>
      <c r="B47" s="371" t="s">
        <v>18</v>
      </c>
      <c r="C47" s="372">
        <v>600000</v>
      </c>
      <c r="D47" s="372">
        <v>1209860</v>
      </c>
      <c r="E47" s="372">
        <v>609860</v>
      </c>
      <c r="F47" s="468">
        <f>E47/D47</f>
        <v>0.5040748516357264</v>
      </c>
      <c r="G47" s="374" t="s">
        <v>186</v>
      </c>
      <c r="H47" s="372">
        <v>119484158</v>
      </c>
      <c r="I47" s="372">
        <v>203827240</v>
      </c>
      <c r="J47" s="372"/>
      <c r="K47" s="468">
        <f t="shared" si="2"/>
        <v>0</v>
      </c>
    </row>
    <row r="48" spans="1:11" ht="12.75">
      <c r="A48" s="370" t="s">
        <v>17</v>
      </c>
      <c r="B48" s="371" t="s">
        <v>187</v>
      </c>
      <c r="C48" s="372"/>
      <c r="D48" s="372"/>
      <c r="E48" s="372"/>
      <c r="F48" s="373"/>
      <c r="G48" s="374"/>
      <c r="H48" s="372"/>
      <c r="I48" s="372"/>
      <c r="J48" s="372"/>
      <c r="K48" s="468"/>
    </row>
    <row r="49" spans="1:11" ht="24">
      <c r="A49" s="367" t="s">
        <v>19</v>
      </c>
      <c r="B49" s="375" t="s">
        <v>188</v>
      </c>
      <c r="C49" s="237">
        <f>C42+C43+C45+C46+C47</f>
        <v>756532380</v>
      </c>
      <c r="D49" s="237">
        <f>D42+D43+D45+D46+D47</f>
        <v>918282520</v>
      </c>
      <c r="E49" s="237">
        <f>E42+E43+E45+E46+E47</f>
        <v>918141986</v>
      </c>
      <c r="F49" s="373">
        <f>E49/D49</f>
        <v>0.9998469599530219</v>
      </c>
      <c r="G49" s="376" t="s">
        <v>189</v>
      </c>
      <c r="H49" s="237">
        <f>SUM(H42:H48)</f>
        <v>869172695</v>
      </c>
      <c r="I49" s="237">
        <f>SUM(I42:I48)</f>
        <v>1048919242</v>
      </c>
      <c r="J49" s="237">
        <f>SUM(J42:J48)</f>
        <v>816091597</v>
      </c>
      <c r="K49" s="468">
        <f t="shared" si="2"/>
        <v>0.7780309144142863</v>
      </c>
    </row>
    <row r="50" spans="1:11" ht="24">
      <c r="A50" s="367" t="s">
        <v>20</v>
      </c>
      <c r="B50" s="371" t="s">
        <v>220</v>
      </c>
      <c r="C50" s="372"/>
      <c r="D50" s="372">
        <v>21732794</v>
      </c>
      <c r="E50" s="372">
        <v>21732794</v>
      </c>
      <c r="F50" s="373"/>
      <c r="G50" s="374" t="s">
        <v>190</v>
      </c>
      <c r="H50" s="372"/>
      <c r="I50" s="372"/>
      <c r="J50" s="372"/>
      <c r="K50" s="468"/>
    </row>
    <row r="51" spans="1:11" ht="24">
      <c r="A51" s="370" t="s">
        <v>22</v>
      </c>
      <c r="B51" s="371" t="s">
        <v>191</v>
      </c>
      <c r="C51" s="372">
        <v>254375436</v>
      </c>
      <c r="D51" s="372">
        <v>225564982</v>
      </c>
      <c r="E51" s="372">
        <v>225564982</v>
      </c>
      <c r="F51" s="373">
        <f>E51/D51</f>
        <v>1</v>
      </c>
      <c r="G51" s="374" t="s">
        <v>192</v>
      </c>
      <c r="H51" s="372">
        <v>22221723</v>
      </c>
      <c r="I51" s="372">
        <v>22221723</v>
      </c>
      <c r="J51" s="372">
        <v>22221723</v>
      </c>
      <c r="K51" s="468">
        <f t="shared" si="2"/>
        <v>1</v>
      </c>
    </row>
    <row r="52" spans="1:11" ht="24">
      <c r="A52" s="370" t="s">
        <v>23</v>
      </c>
      <c r="B52" s="371"/>
      <c r="C52" s="372"/>
      <c r="D52" s="372"/>
      <c r="E52" s="372"/>
      <c r="F52" s="373"/>
      <c r="G52" s="374" t="s">
        <v>194</v>
      </c>
      <c r="H52" s="372"/>
      <c r="I52" s="372"/>
      <c r="J52" s="372"/>
      <c r="K52" s="468"/>
    </row>
    <row r="53" spans="1:11" ht="12.75">
      <c r="A53" s="370" t="s">
        <v>37</v>
      </c>
      <c r="B53" s="371" t="s">
        <v>195</v>
      </c>
      <c r="C53" s="372"/>
      <c r="D53" s="372"/>
      <c r="E53" s="372"/>
      <c r="F53" s="373"/>
      <c r="G53" s="374"/>
      <c r="H53" s="372"/>
      <c r="I53" s="372"/>
      <c r="J53" s="372"/>
      <c r="K53" s="468"/>
    </row>
    <row r="54" spans="1:11" ht="36">
      <c r="A54" s="367" t="s">
        <v>38</v>
      </c>
      <c r="B54" s="376" t="s">
        <v>196</v>
      </c>
      <c r="C54" s="237">
        <f>SUM(C50:C53)</f>
        <v>254375436</v>
      </c>
      <c r="D54" s="237">
        <f>SUM(D50:D53)</f>
        <v>247297776</v>
      </c>
      <c r="E54" s="237">
        <f>SUM(E50:E53)</f>
        <v>247297776</v>
      </c>
      <c r="F54" s="373">
        <f>E54/D54</f>
        <v>1</v>
      </c>
      <c r="G54" s="376" t="s">
        <v>223</v>
      </c>
      <c r="H54" s="237">
        <f>SUM(H50:H53)</f>
        <v>22221723</v>
      </c>
      <c r="I54" s="237">
        <f>SUM(I50:I53)</f>
        <v>22221723</v>
      </c>
      <c r="J54" s="237">
        <f>SUM(J50:J53)</f>
        <v>22221723</v>
      </c>
      <c r="K54" s="468">
        <f t="shared" si="2"/>
        <v>1</v>
      </c>
    </row>
    <row r="55" spans="1:11" ht="12.75">
      <c r="A55" s="367" t="s">
        <v>39</v>
      </c>
      <c r="B55" s="375" t="s">
        <v>217</v>
      </c>
      <c r="C55" s="237">
        <f>C49+C54</f>
        <v>1010907816</v>
      </c>
      <c r="D55" s="237">
        <f>D49+D54</f>
        <v>1165580296</v>
      </c>
      <c r="E55" s="237">
        <f>E49+E54</f>
        <v>1165439762</v>
      </c>
      <c r="F55" s="373">
        <f>E55/D55</f>
        <v>0.9998794300139747</v>
      </c>
      <c r="G55" s="376" t="s">
        <v>222</v>
      </c>
      <c r="H55" s="237">
        <f>H49+H54</f>
        <v>891394418</v>
      </c>
      <c r="I55" s="237">
        <f>I49+I54</f>
        <v>1071140965</v>
      </c>
      <c r="J55" s="237">
        <f>J49+J54</f>
        <v>838313320</v>
      </c>
      <c r="K55" s="468">
        <f t="shared" si="2"/>
        <v>0.7826358503616748</v>
      </c>
    </row>
    <row r="56" spans="1:11" ht="12.75">
      <c r="A56" s="367" t="s">
        <v>40</v>
      </c>
      <c r="B56" s="371" t="s">
        <v>200</v>
      </c>
      <c r="C56" s="372">
        <v>0</v>
      </c>
      <c r="D56" s="372">
        <v>137148668</v>
      </c>
      <c r="E56" s="372">
        <v>137148668</v>
      </c>
      <c r="F56" s="377">
        <f>E56/D56</f>
        <v>1</v>
      </c>
      <c r="G56" s="371" t="s">
        <v>27</v>
      </c>
      <c r="H56" s="372">
        <v>121817481</v>
      </c>
      <c r="I56" s="372">
        <v>191152563</v>
      </c>
      <c r="J56" s="372">
        <v>31817293</v>
      </c>
      <c r="K56" s="468">
        <f t="shared" si="2"/>
        <v>0.16644973261488522</v>
      </c>
    </row>
    <row r="57" spans="1:11" ht="24">
      <c r="A57" s="367" t="s">
        <v>41</v>
      </c>
      <c r="B57" s="371" t="s">
        <v>201</v>
      </c>
      <c r="C57" s="372"/>
      <c r="D57" s="372"/>
      <c r="E57" s="372"/>
      <c r="F57" s="377"/>
      <c r="G57" s="374" t="s">
        <v>202</v>
      </c>
      <c r="H57" s="372"/>
      <c r="I57" s="372"/>
      <c r="J57" s="372"/>
      <c r="K57" s="468"/>
    </row>
    <row r="58" spans="1:11" ht="12.75">
      <c r="A58" s="367" t="s">
        <v>42</v>
      </c>
      <c r="B58" s="371" t="s">
        <v>203</v>
      </c>
      <c r="C58" s="372"/>
      <c r="D58" s="372"/>
      <c r="E58" s="372"/>
      <c r="F58" s="377"/>
      <c r="G58" s="371" t="s">
        <v>204</v>
      </c>
      <c r="H58" s="372">
        <v>2286000</v>
      </c>
      <c r="I58" s="372">
        <v>45025519</v>
      </c>
      <c r="J58" s="372">
        <v>39592739</v>
      </c>
      <c r="K58" s="468">
        <f t="shared" si="2"/>
        <v>0.8793399805119404</v>
      </c>
    </row>
    <row r="59" spans="1:11" ht="24">
      <c r="A59" s="367" t="s">
        <v>43</v>
      </c>
      <c r="B59" s="371" t="s">
        <v>205</v>
      </c>
      <c r="C59" s="372">
        <v>9590083</v>
      </c>
      <c r="D59" s="372">
        <v>9590083</v>
      </c>
      <c r="E59" s="372">
        <v>9023609</v>
      </c>
      <c r="F59" s="468">
        <f>E59/D59</f>
        <v>0.9409312724404992</v>
      </c>
      <c r="G59" s="374" t="s">
        <v>206</v>
      </c>
      <c r="H59" s="372"/>
      <c r="I59" s="372"/>
      <c r="J59" s="372"/>
      <c r="K59" s="468"/>
    </row>
    <row r="60" spans="1:11" ht="12.75">
      <c r="A60" s="367" t="s">
        <v>44</v>
      </c>
      <c r="B60" s="371" t="s">
        <v>207</v>
      </c>
      <c r="C60" s="372"/>
      <c r="D60" s="372"/>
      <c r="E60" s="372"/>
      <c r="F60" s="377"/>
      <c r="G60" s="371" t="s">
        <v>208</v>
      </c>
      <c r="H60" s="372">
        <v>5000000</v>
      </c>
      <c r="I60" s="372">
        <v>5000000</v>
      </c>
      <c r="J60" s="372">
        <v>5000000</v>
      </c>
      <c r="K60" s="468">
        <f t="shared" si="2"/>
        <v>1</v>
      </c>
    </row>
    <row r="61" spans="1:11" ht="12.75">
      <c r="A61" s="367" t="s">
        <v>45</v>
      </c>
      <c r="B61" s="371" t="s">
        <v>209</v>
      </c>
      <c r="C61" s="372"/>
      <c r="D61" s="372"/>
      <c r="E61" s="372"/>
      <c r="F61" s="377"/>
      <c r="G61" s="371" t="s">
        <v>210</v>
      </c>
      <c r="H61" s="372"/>
      <c r="I61" s="372"/>
      <c r="J61" s="372"/>
      <c r="K61" s="468"/>
    </row>
    <row r="62" spans="1:11" ht="12.75">
      <c r="A62" s="367" t="s">
        <v>46</v>
      </c>
      <c r="B62" s="371" t="s">
        <v>211</v>
      </c>
      <c r="C62" s="372"/>
      <c r="D62" s="372"/>
      <c r="E62" s="372"/>
      <c r="F62" s="377"/>
      <c r="G62" s="371"/>
      <c r="H62" s="372"/>
      <c r="I62" s="372"/>
      <c r="J62" s="372"/>
      <c r="K62" s="468"/>
    </row>
    <row r="63" spans="1:11" ht="12.75">
      <c r="A63" s="367" t="s">
        <v>47</v>
      </c>
      <c r="B63" s="375" t="s">
        <v>219</v>
      </c>
      <c r="C63" s="237">
        <f>SUM(C56:C62)</f>
        <v>9590083</v>
      </c>
      <c r="D63" s="237">
        <f>SUM(D56:D62)</f>
        <v>146738751</v>
      </c>
      <c r="E63" s="237">
        <f>SUM(E56:E62)</f>
        <v>146172277</v>
      </c>
      <c r="F63" s="468">
        <f>E63/D63</f>
        <v>0.9961395746103904</v>
      </c>
      <c r="G63" s="375" t="s">
        <v>859</v>
      </c>
      <c r="H63" s="237">
        <f>H56+H58+H60+H61</f>
        <v>129103481</v>
      </c>
      <c r="I63" s="237">
        <f>I56+I58+I60+I61</f>
        <v>241178082</v>
      </c>
      <c r="J63" s="237">
        <f>J56+J58+J60+J61</f>
        <v>76410032</v>
      </c>
      <c r="K63" s="468">
        <f t="shared" si="2"/>
        <v>0.31681996708141996</v>
      </c>
    </row>
    <row r="64" spans="1:11" ht="12.75">
      <c r="A64" s="367" t="s">
        <v>49</v>
      </c>
      <c r="B64" s="371" t="s">
        <v>191</v>
      </c>
      <c r="C64" s="372"/>
      <c r="D64" s="372"/>
      <c r="E64" s="372"/>
      <c r="F64" s="377"/>
      <c r="G64" s="371"/>
      <c r="H64" s="372"/>
      <c r="I64" s="372"/>
      <c r="J64" s="372"/>
      <c r="K64" s="468"/>
    </row>
    <row r="65" spans="1:11" ht="12.75">
      <c r="A65" s="367" t="s">
        <v>50</v>
      </c>
      <c r="B65" s="371" t="s">
        <v>193</v>
      </c>
      <c r="C65" s="372"/>
      <c r="D65" s="372"/>
      <c r="E65" s="372"/>
      <c r="F65" s="377"/>
      <c r="G65" s="371"/>
      <c r="H65" s="372"/>
      <c r="I65" s="372"/>
      <c r="J65" s="372"/>
      <c r="K65" s="468"/>
    </row>
    <row r="66" spans="1:11" ht="12.75">
      <c r="A66" s="367" t="s">
        <v>51</v>
      </c>
      <c r="B66" s="371" t="s">
        <v>213</v>
      </c>
      <c r="C66" s="372"/>
      <c r="D66" s="372"/>
      <c r="E66" s="372"/>
      <c r="F66" s="377"/>
      <c r="G66" s="371"/>
      <c r="H66" s="372"/>
      <c r="I66" s="372"/>
      <c r="J66" s="372"/>
      <c r="K66" s="468"/>
    </row>
    <row r="67" spans="1:11" ht="12.75">
      <c r="A67" s="367" t="s">
        <v>52</v>
      </c>
      <c r="B67" s="375" t="s">
        <v>214</v>
      </c>
      <c r="C67" s="237">
        <f>C65</f>
        <v>0</v>
      </c>
      <c r="D67" s="237">
        <f>D65</f>
        <v>0</v>
      </c>
      <c r="E67" s="237">
        <f>E65</f>
        <v>0</v>
      </c>
      <c r="F67" s="377"/>
      <c r="G67" s="375" t="s">
        <v>860</v>
      </c>
      <c r="H67" s="237"/>
      <c r="I67" s="372"/>
      <c r="J67" s="237"/>
      <c r="K67" s="468"/>
    </row>
    <row r="68" spans="1:11" ht="12.75">
      <c r="A68" s="367" t="s">
        <v>53</v>
      </c>
      <c r="B68" s="375" t="s">
        <v>218</v>
      </c>
      <c r="C68" s="237">
        <f>C63+C67</f>
        <v>9590083</v>
      </c>
      <c r="D68" s="237">
        <f>D63+D67</f>
        <v>146738751</v>
      </c>
      <c r="E68" s="237">
        <f>E63+E67</f>
        <v>146172277</v>
      </c>
      <c r="F68" s="468">
        <f>E68/D68</f>
        <v>0.9961395746103904</v>
      </c>
      <c r="G68" s="375" t="s">
        <v>221</v>
      </c>
      <c r="H68" s="237">
        <f>H63+H67</f>
        <v>129103481</v>
      </c>
      <c r="I68" s="237">
        <f>I63+I67</f>
        <v>241178082</v>
      </c>
      <c r="J68" s="237">
        <f>J63+J67</f>
        <v>76410032</v>
      </c>
      <c r="K68" s="468">
        <f t="shared" si="2"/>
        <v>0.31681996708141996</v>
      </c>
    </row>
    <row r="69" spans="1:11" ht="12.75">
      <c r="A69" s="367" t="s">
        <v>54</v>
      </c>
      <c r="B69" s="375" t="s">
        <v>216</v>
      </c>
      <c r="C69" s="237">
        <f>C55+C68</f>
        <v>1020497899</v>
      </c>
      <c r="D69" s="237">
        <f>D55+D68</f>
        <v>1312319047</v>
      </c>
      <c r="E69" s="237">
        <f>E55+E68</f>
        <v>1311612039</v>
      </c>
      <c r="F69" s="469">
        <f>E69/D69</f>
        <v>0.9994612529616055</v>
      </c>
      <c r="G69" s="375" t="s">
        <v>224</v>
      </c>
      <c r="H69" s="237">
        <f>H55+H68</f>
        <v>1020497899</v>
      </c>
      <c r="I69" s="237">
        <f>I55+I68</f>
        <v>1312319047</v>
      </c>
      <c r="J69" s="237">
        <f>J55+J68</f>
        <v>914723352</v>
      </c>
      <c r="K69" s="468">
        <f>J69/I69</f>
        <v>0.6970281762587265</v>
      </c>
    </row>
    <row r="72" ht="12.75">
      <c r="I72" s="65"/>
    </row>
  </sheetData>
  <sheetProtection/>
  <mergeCells count="3">
    <mergeCell ref="A3:K3"/>
    <mergeCell ref="A4:K4"/>
    <mergeCell ref="A1:K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11.8515625" style="0" customWidth="1"/>
    <col min="4" max="4" width="11.7109375" style="0" customWidth="1"/>
    <col min="5" max="5" width="12.7109375" style="0" bestFit="1" customWidth="1"/>
    <col min="6" max="6" width="10.140625" style="0" bestFit="1" customWidth="1"/>
  </cols>
  <sheetData>
    <row r="3" spans="1:7" ht="38.25" customHeight="1">
      <c r="A3" s="606"/>
      <c r="B3" s="606"/>
      <c r="C3" s="606"/>
      <c r="D3" s="606"/>
      <c r="E3" s="606"/>
      <c r="F3" s="471"/>
      <c r="G3" s="471"/>
    </row>
    <row r="6" spans="1:4" ht="16.5">
      <c r="A6" s="624" t="s">
        <v>777</v>
      </c>
      <c r="B6" s="625"/>
      <c r="C6" s="625"/>
      <c r="D6" s="625"/>
    </row>
    <row r="7" spans="1:4" ht="12.75">
      <c r="A7" s="347"/>
      <c r="B7" s="348"/>
      <c r="C7" s="348"/>
      <c r="D7" s="348"/>
    </row>
    <row r="8" spans="1:5" ht="12.75">
      <c r="A8" s="349"/>
      <c r="B8" s="349"/>
      <c r="C8" s="626" t="s">
        <v>772</v>
      </c>
      <c r="D8" s="626"/>
      <c r="E8" s="350"/>
    </row>
    <row r="9" spans="1:5" ht="25.5">
      <c r="A9" s="356" t="s">
        <v>116</v>
      </c>
      <c r="B9" s="357" t="s">
        <v>155</v>
      </c>
      <c r="C9" s="352" t="s">
        <v>773</v>
      </c>
      <c r="D9" s="354" t="s">
        <v>774</v>
      </c>
      <c r="E9" s="355" t="s">
        <v>800</v>
      </c>
    </row>
    <row r="10" spans="1:5" ht="14.25">
      <c r="A10" s="358" t="s">
        <v>0</v>
      </c>
      <c r="B10" s="357" t="s">
        <v>1</v>
      </c>
      <c r="C10" s="359" t="s">
        <v>2</v>
      </c>
      <c r="D10" s="360" t="s">
        <v>3</v>
      </c>
      <c r="E10" s="361" t="s">
        <v>4</v>
      </c>
    </row>
    <row r="11" spans="1:5" ht="15.75">
      <c r="A11" s="351"/>
      <c r="B11" s="511" t="s">
        <v>185</v>
      </c>
      <c r="C11" s="512">
        <f>C12+C15+C16+C17+C18+C20+C21+C22+C23+C24+C25+C19</f>
        <v>26872000</v>
      </c>
      <c r="D11" s="512">
        <f>D12+D15+D16+D17+D18+D20+D21+D22+D23+D24+D25+D19</f>
        <v>40527213</v>
      </c>
      <c r="E11" s="512">
        <f>E12+E15+E16+E17+E18+E20+E21+E22+E23+E24+E25+E19</f>
        <v>37108920</v>
      </c>
    </row>
    <row r="12" spans="1:5" ht="15.75">
      <c r="A12" s="353" t="s">
        <v>5</v>
      </c>
      <c r="B12" s="514" t="s">
        <v>763</v>
      </c>
      <c r="C12" s="514"/>
      <c r="D12" s="514">
        <f>D14</f>
        <v>2000000</v>
      </c>
      <c r="E12" s="514">
        <f>E14</f>
        <v>2000000</v>
      </c>
    </row>
    <row r="13" spans="1:5" ht="15.75">
      <c r="A13" s="353" t="s">
        <v>10</v>
      </c>
      <c r="B13" s="515" t="s">
        <v>734</v>
      </c>
      <c r="C13" s="514"/>
      <c r="D13" s="513"/>
      <c r="E13" s="516"/>
    </row>
    <row r="14" spans="1:6" ht="15.75">
      <c r="A14" s="353" t="s">
        <v>11</v>
      </c>
      <c r="B14" s="517" t="s">
        <v>845</v>
      </c>
      <c r="C14" s="514"/>
      <c r="D14" s="514">
        <v>2000000</v>
      </c>
      <c r="E14" s="516">
        <v>2000000</v>
      </c>
      <c r="F14" s="65"/>
    </row>
    <row r="15" spans="1:6" ht="15.75">
      <c r="A15" s="353"/>
      <c r="B15" s="518" t="s">
        <v>846</v>
      </c>
      <c r="C15" s="514">
        <v>7948000</v>
      </c>
      <c r="D15" s="514">
        <v>7948000</v>
      </c>
      <c r="E15" s="516">
        <v>7824600</v>
      </c>
      <c r="F15" s="65"/>
    </row>
    <row r="16" spans="1:6" ht="15.75">
      <c r="A16" s="353" t="s">
        <v>12</v>
      </c>
      <c r="B16" s="519" t="s">
        <v>764</v>
      </c>
      <c r="C16" s="514">
        <v>200000</v>
      </c>
      <c r="D16" s="514">
        <v>200000</v>
      </c>
      <c r="E16" s="516">
        <v>200000</v>
      </c>
      <c r="F16" s="65"/>
    </row>
    <row r="17" spans="1:5" ht="15.75">
      <c r="A17" s="353" t="s">
        <v>13</v>
      </c>
      <c r="B17" s="518" t="s">
        <v>765</v>
      </c>
      <c r="C17" s="514"/>
      <c r="D17" s="514">
        <v>2214213</v>
      </c>
      <c r="E17" s="516">
        <v>0</v>
      </c>
    </row>
    <row r="18" spans="1:5" ht="31.5">
      <c r="A18" s="353" t="s">
        <v>15</v>
      </c>
      <c r="B18" s="519" t="s">
        <v>766</v>
      </c>
      <c r="C18" s="514">
        <v>196000</v>
      </c>
      <c r="D18" s="514">
        <v>196000</v>
      </c>
      <c r="E18" s="516">
        <v>147081</v>
      </c>
    </row>
    <row r="19" spans="1:5" ht="31.5">
      <c r="A19" s="353" t="s">
        <v>17</v>
      </c>
      <c r="B19" s="519" t="s">
        <v>856</v>
      </c>
      <c r="C19" s="514">
        <v>500000</v>
      </c>
      <c r="D19" s="514">
        <v>500000</v>
      </c>
      <c r="E19" s="516">
        <v>50000</v>
      </c>
    </row>
    <row r="20" spans="1:5" ht="15.75">
      <c r="A20" s="353" t="s">
        <v>19</v>
      </c>
      <c r="B20" s="519" t="s">
        <v>847</v>
      </c>
      <c r="C20" s="514">
        <v>800000</v>
      </c>
      <c r="D20" s="514">
        <v>800000</v>
      </c>
      <c r="E20" s="516">
        <v>400000</v>
      </c>
    </row>
    <row r="21" spans="1:6" ht="47.25">
      <c r="A21" s="353" t="s">
        <v>20</v>
      </c>
      <c r="B21" s="519" t="s">
        <v>767</v>
      </c>
      <c r="C21" s="514">
        <v>1200000</v>
      </c>
      <c r="D21" s="514">
        <v>1200000</v>
      </c>
      <c r="E21" s="516">
        <v>1200000</v>
      </c>
      <c r="F21" s="65"/>
    </row>
    <row r="22" spans="1:5" ht="15.75">
      <c r="A22" s="353" t="s">
        <v>22</v>
      </c>
      <c r="B22" s="518" t="s">
        <v>768</v>
      </c>
      <c r="C22" s="514">
        <v>700000</v>
      </c>
      <c r="D22" s="514">
        <v>700000</v>
      </c>
      <c r="E22" s="516">
        <v>700000</v>
      </c>
    </row>
    <row r="23" spans="1:5" ht="15.75">
      <c r="A23" s="353" t="s">
        <v>23</v>
      </c>
      <c r="B23" s="518" t="s">
        <v>769</v>
      </c>
      <c r="C23" s="514">
        <v>228000</v>
      </c>
      <c r="D23" s="514">
        <v>228000</v>
      </c>
      <c r="E23" s="516">
        <v>209000</v>
      </c>
    </row>
    <row r="24" spans="1:5" ht="15.75">
      <c r="A24" s="353" t="s">
        <v>37</v>
      </c>
      <c r="B24" s="518" t="s">
        <v>770</v>
      </c>
      <c r="C24" s="514">
        <v>15000000</v>
      </c>
      <c r="D24" s="514">
        <v>24441000</v>
      </c>
      <c r="E24" s="516">
        <v>24378239</v>
      </c>
    </row>
    <row r="25" spans="1:5" ht="31.5">
      <c r="A25" s="353" t="s">
        <v>38</v>
      </c>
      <c r="B25" s="519" t="s">
        <v>771</v>
      </c>
      <c r="C25" s="514">
        <v>100000</v>
      </c>
      <c r="D25" s="513">
        <v>100000</v>
      </c>
      <c r="E25" s="516">
        <v>0</v>
      </c>
    </row>
  </sheetData>
  <sheetProtection/>
  <mergeCells count="3">
    <mergeCell ref="A6:D6"/>
    <mergeCell ref="C8:D8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28125" style="0" customWidth="1"/>
    <col min="2" max="2" width="34.7109375" style="0" customWidth="1"/>
    <col min="3" max="3" width="10.57421875" style="0" customWidth="1"/>
    <col min="4" max="5" width="11.140625" style="0" customWidth="1"/>
    <col min="6" max="6" width="5.8515625" style="0" customWidth="1"/>
    <col min="7" max="7" width="22.28125" style="0" customWidth="1"/>
    <col min="8" max="10" width="10.7109375" style="0" customWidth="1"/>
    <col min="11" max="11" width="7.8515625" style="0" customWidth="1"/>
  </cols>
  <sheetData>
    <row r="1" spans="1:15" ht="12.75">
      <c r="A1" s="574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60"/>
      <c r="M1" s="560"/>
      <c r="N1" s="560"/>
      <c r="O1" s="560"/>
    </row>
    <row r="3" spans="1:11" ht="15.75">
      <c r="A3" s="569" t="s">
        <v>230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5.75">
      <c r="A4" s="572" t="s">
        <v>233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573" t="s">
        <v>177</v>
      </c>
      <c r="B5" s="573"/>
      <c r="C5" s="573"/>
      <c r="D5" s="573"/>
      <c r="E5" s="573"/>
      <c r="F5" s="573"/>
      <c r="G5" s="573"/>
      <c r="H5" s="573"/>
      <c r="I5" s="206"/>
      <c r="J5" s="206"/>
      <c r="K5" s="207"/>
    </row>
    <row r="6" spans="1:11" ht="38.25">
      <c r="A6" s="222" t="s">
        <v>178</v>
      </c>
      <c r="B6" s="223" t="s">
        <v>179</v>
      </c>
      <c r="C6" s="224" t="s">
        <v>783</v>
      </c>
      <c r="D6" s="222" t="s">
        <v>786</v>
      </c>
      <c r="E6" s="225" t="s">
        <v>787</v>
      </c>
      <c r="F6" s="225" t="s">
        <v>788</v>
      </c>
      <c r="G6" s="223" t="s">
        <v>180</v>
      </c>
      <c r="H6" s="224" t="s">
        <v>783</v>
      </c>
      <c r="I6" s="222" t="s">
        <v>786</v>
      </c>
      <c r="J6" s="225" t="s">
        <v>787</v>
      </c>
      <c r="K6" s="225" t="s">
        <v>789</v>
      </c>
    </row>
    <row r="7" spans="1:11" ht="15.75">
      <c r="A7" s="226" t="s">
        <v>0</v>
      </c>
      <c r="B7" s="226" t="s">
        <v>1</v>
      </c>
      <c r="C7" s="227" t="s">
        <v>2</v>
      </c>
      <c r="D7" s="227" t="s">
        <v>3</v>
      </c>
      <c r="E7" s="227" t="s">
        <v>4</v>
      </c>
      <c r="F7" s="228" t="s">
        <v>29</v>
      </c>
      <c r="G7" s="226" t="s">
        <v>30</v>
      </c>
      <c r="H7" s="227" t="s">
        <v>31</v>
      </c>
      <c r="I7" s="226" t="s">
        <v>34</v>
      </c>
      <c r="J7" s="227" t="s">
        <v>33</v>
      </c>
      <c r="K7" s="229" t="s">
        <v>34</v>
      </c>
    </row>
    <row r="8" spans="1:11" ht="12.75">
      <c r="A8" s="230" t="s">
        <v>5</v>
      </c>
      <c r="B8" s="211" t="s">
        <v>181</v>
      </c>
      <c r="C8" s="212"/>
      <c r="D8" s="212"/>
      <c r="E8" s="212"/>
      <c r="F8" s="231"/>
      <c r="G8" s="214" t="s">
        <v>25</v>
      </c>
      <c r="H8" s="212">
        <v>106325004</v>
      </c>
      <c r="I8" s="212">
        <v>97126250</v>
      </c>
      <c r="J8" s="212">
        <v>97126250</v>
      </c>
      <c r="K8" s="231">
        <f>J8/I8</f>
        <v>1</v>
      </c>
    </row>
    <row r="9" spans="1:11" ht="25.5">
      <c r="A9" s="230" t="s">
        <v>10</v>
      </c>
      <c r="B9" s="211" t="s">
        <v>182</v>
      </c>
      <c r="C9" s="212"/>
      <c r="D9" s="212"/>
      <c r="E9" s="212"/>
      <c r="F9" s="231"/>
      <c r="G9" s="214" t="s">
        <v>183</v>
      </c>
      <c r="H9" s="212">
        <v>15767994</v>
      </c>
      <c r="I9" s="212">
        <v>14893704</v>
      </c>
      <c r="J9" s="212">
        <v>14893704</v>
      </c>
      <c r="K9" s="231">
        <f>J9/I9</f>
        <v>1</v>
      </c>
    </row>
    <row r="10" spans="1:11" ht="12.75">
      <c r="A10" s="230" t="s">
        <v>11</v>
      </c>
      <c r="B10" s="211" t="s">
        <v>199</v>
      </c>
      <c r="C10" s="212"/>
      <c r="D10" s="212"/>
      <c r="E10" s="212"/>
      <c r="F10" s="231"/>
      <c r="G10" s="214" t="s">
        <v>184</v>
      </c>
      <c r="H10" s="212">
        <v>5059272</v>
      </c>
      <c r="I10" s="212">
        <v>5961245</v>
      </c>
      <c r="J10" s="212">
        <v>5863227</v>
      </c>
      <c r="K10" s="470">
        <f>J10/I10</f>
        <v>0.9835574615705276</v>
      </c>
    </row>
    <row r="11" spans="1:11" ht="25.5">
      <c r="A11" s="230" t="s">
        <v>12</v>
      </c>
      <c r="B11" s="211" t="s">
        <v>14</v>
      </c>
      <c r="C11" s="212"/>
      <c r="D11" s="212"/>
      <c r="E11" s="212"/>
      <c r="F11" s="231"/>
      <c r="G11" s="214" t="s">
        <v>26</v>
      </c>
      <c r="H11" s="212"/>
      <c r="I11" s="212"/>
      <c r="J11" s="212"/>
      <c r="K11" s="231"/>
    </row>
    <row r="12" spans="1:11" ht="25.5">
      <c r="A12" s="230" t="s">
        <v>13</v>
      </c>
      <c r="B12" s="211" t="s">
        <v>16</v>
      </c>
      <c r="C12" s="212">
        <v>247650</v>
      </c>
      <c r="D12" s="212">
        <v>323316</v>
      </c>
      <c r="E12" s="212">
        <v>323316</v>
      </c>
      <c r="F12" s="231">
        <f aca="true" t="shared" si="0" ref="F12:F21">E12/D12</f>
        <v>1</v>
      </c>
      <c r="G12" s="214" t="s">
        <v>185</v>
      </c>
      <c r="H12" s="212"/>
      <c r="I12" s="212"/>
      <c r="J12" s="212"/>
      <c r="K12" s="231"/>
    </row>
    <row r="13" spans="1:11" ht="12.75">
      <c r="A13" s="230" t="s">
        <v>15</v>
      </c>
      <c r="B13" s="211" t="s">
        <v>18</v>
      </c>
      <c r="C13" s="212"/>
      <c r="D13" s="212"/>
      <c r="E13" s="212"/>
      <c r="F13" s="231"/>
      <c r="G13" s="214" t="s">
        <v>186</v>
      </c>
      <c r="H13" s="212"/>
      <c r="I13" s="212"/>
      <c r="J13" s="212"/>
      <c r="K13" s="231"/>
    </row>
    <row r="14" spans="1:11" ht="12.75">
      <c r="A14" s="230" t="s">
        <v>17</v>
      </c>
      <c r="B14" s="211" t="s">
        <v>187</v>
      </c>
      <c r="C14" s="212"/>
      <c r="D14" s="212"/>
      <c r="E14" s="212"/>
      <c r="F14" s="231"/>
      <c r="G14" s="214"/>
      <c r="H14" s="212"/>
      <c r="I14" s="212"/>
      <c r="J14" s="212"/>
      <c r="K14" s="231"/>
    </row>
    <row r="15" spans="1:11" ht="25.5">
      <c r="A15" s="226" t="s">
        <v>19</v>
      </c>
      <c r="B15" s="232" t="s">
        <v>188</v>
      </c>
      <c r="C15" s="233">
        <f>C8+C9+C11+C12+C13</f>
        <v>247650</v>
      </c>
      <c r="D15" s="233">
        <f>D8+D9+D11+D12+D13</f>
        <v>323316</v>
      </c>
      <c r="E15" s="233">
        <f>E8+E9+E11+E12+E13</f>
        <v>323316</v>
      </c>
      <c r="F15" s="231">
        <f t="shared" si="0"/>
        <v>1</v>
      </c>
      <c r="G15" s="234" t="s">
        <v>189</v>
      </c>
      <c r="H15" s="233">
        <f>SUM(H8:H14)</f>
        <v>127152270</v>
      </c>
      <c r="I15" s="233">
        <f>SUM(I8:I14)</f>
        <v>117981199</v>
      </c>
      <c r="J15" s="233">
        <f>SUM(J8:J14)</f>
        <v>117883181</v>
      </c>
      <c r="K15" s="231">
        <f>J15/I15</f>
        <v>0.999169206612318</v>
      </c>
    </row>
    <row r="16" spans="1:11" ht="25.5">
      <c r="A16" s="226" t="s">
        <v>20</v>
      </c>
      <c r="B16" s="211" t="s">
        <v>226</v>
      </c>
      <c r="C16" s="372">
        <v>125831834</v>
      </c>
      <c r="D16" s="212">
        <v>116987897</v>
      </c>
      <c r="E16" s="212">
        <v>116987897</v>
      </c>
      <c r="F16" s="231">
        <f t="shared" si="0"/>
        <v>1</v>
      </c>
      <c r="G16" s="214" t="s">
        <v>190</v>
      </c>
      <c r="H16" s="212"/>
      <c r="I16" s="212"/>
      <c r="J16" s="212"/>
      <c r="K16" s="231"/>
    </row>
    <row r="17" spans="1:11" ht="38.25">
      <c r="A17" s="230" t="s">
        <v>22</v>
      </c>
      <c r="B17" s="211" t="s">
        <v>191</v>
      </c>
      <c r="C17" s="212">
        <v>1072786</v>
      </c>
      <c r="D17" s="212">
        <v>1128001</v>
      </c>
      <c r="E17" s="212">
        <v>1128001</v>
      </c>
      <c r="F17" s="231">
        <f t="shared" si="0"/>
        <v>1</v>
      </c>
      <c r="G17" s="214" t="s">
        <v>192</v>
      </c>
      <c r="H17" s="212"/>
      <c r="I17" s="212"/>
      <c r="J17" s="212"/>
      <c r="K17" s="231"/>
    </row>
    <row r="18" spans="1:11" ht="25.5">
      <c r="A18" s="230" t="s">
        <v>23</v>
      </c>
      <c r="B18" s="211"/>
      <c r="C18" s="212"/>
      <c r="D18" s="212"/>
      <c r="E18" s="212"/>
      <c r="F18" s="231"/>
      <c r="G18" s="214" t="s">
        <v>194</v>
      </c>
      <c r="H18" s="212"/>
      <c r="I18" s="212"/>
      <c r="J18" s="212"/>
      <c r="K18" s="231"/>
    </row>
    <row r="19" spans="1:11" ht="12.75">
      <c r="A19" s="230" t="s">
        <v>37</v>
      </c>
      <c r="B19" s="211" t="s">
        <v>195</v>
      </c>
      <c r="C19" s="212"/>
      <c r="D19" s="212"/>
      <c r="E19" s="212"/>
      <c r="F19" s="231"/>
      <c r="G19" s="214"/>
      <c r="H19" s="212"/>
      <c r="I19" s="212"/>
      <c r="J19" s="212"/>
      <c r="K19" s="231"/>
    </row>
    <row r="20" spans="1:11" ht="38.25">
      <c r="A20" s="226" t="s">
        <v>38</v>
      </c>
      <c r="B20" s="234" t="s">
        <v>196</v>
      </c>
      <c r="C20" s="233">
        <f>SUM(C16:C19)</f>
        <v>126904620</v>
      </c>
      <c r="D20" s="233">
        <f>SUM(D16:D19)</f>
        <v>118115898</v>
      </c>
      <c r="E20" s="233">
        <f>SUM(E16:E19)</f>
        <v>118115898</v>
      </c>
      <c r="F20" s="231">
        <f t="shared" si="0"/>
        <v>1</v>
      </c>
      <c r="G20" s="234" t="s">
        <v>223</v>
      </c>
      <c r="H20" s="233">
        <f>SUM(H16:H19)</f>
        <v>0</v>
      </c>
      <c r="I20" s="233">
        <f>SUM(I16:I19)</f>
        <v>0</v>
      </c>
      <c r="J20" s="233">
        <f>SUM(J16:J19)</f>
        <v>0</v>
      </c>
      <c r="K20" s="231"/>
    </row>
    <row r="21" spans="1:11" ht="25.5">
      <c r="A21" s="226" t="s">
        <v>39</v>
      </c>
      <c r="B21" s="232" t="s">
        <v>217</v>
      </c>
      <c r="C21" s="233">
        <f>C15+C20</f>
        <v>127152270</v>
      </c>
      <c r="D21" s="233">
        <f>D15+D20</f>
        <v>118439214</v>
      </c>
      <c r="E21" s="233">
        <f>E15+E20</f>
        <v>118439214</v>
      </c>
      <c r="F21" s="231">
        <f t="shared" si="0"/>
        <v>1</v>
      </c>
      <c r="G21" s="234" t="s">
        <v>222</v>
      </c>
      <c r="H21" s="233">
        <f>H15+H20</f>
        <v>127152270</v>
      </c>
      <c r="I21" s="233">
        <f>I15+I20</f>
        <v>117981199</v>
      </c>
      <c r="J21" s="233">
        <f>J15+J20</f>
        <v>117883181</v>
      </c>
      <c r="K21" s="231">
        <f>J21/I21</f>
        <v>0.999169206612318</v>
      </c>
    </row>
    <row r="22" spans="1:11" ht="12.75">
      <c r="A22" s="226" t="s">
        <v>40</v>
      </c>
      <c r="B22" s="211" t="s">
        <v>200</v>
      </c>
      <c r="C22" s="212">
        <v>0</v>
      </c>
      <c r="D22" s="212"/>
      <c r="E22" s="212"/>
      <c r="F22" s="235"/>
      <c r="G22" s="211" t="s">
        <v>27</v>
      </c>
      <c r="H22" s="212">
        <v>0</v>
      </c>
      <c r="I22" s="212">
        <v>458015</v>
      </c>
      <c r="J22" s="212">
        <v>358167</v>
      </c>
      <c r="K22" s="470">
        <f>J22/I22</f>
        <v>0.7819984061657369</v>
      </c>
    </row>
    <row r="23" spans="1:11" ht="25.5">
      <c r="A23" s="226" t="s">
        <v>41</v>
      </c>
      <c r="B23" s="211" t="s">
        <v>201</v>
      </c>
      <c r="C23" s="212"/>
      <c r="D23" s="212"/>
      <c r="E23" s="212"/>
      <c r="F23" s="235"/>
      <c r="G23" s="214" t="s">
        <v>202</v>
      </c>
      <c r="H23" s="212"/>
      <c r="I23" s="212"/>
      <c r="J23" s="212"/>
      <c r="K23" s="231"/>
    </row>
    <row r="24" spans="1:11" ht="12.75">
      <c r="A24" s="226" t="s">
        <v>42</v>
      </c>
      <c r="B24" s="211" t="s">
        <v>203</v>
      </c>
      <c r="C24" s="212"/>
      <c r="D24" s="212"/>
      <c r="E24" s="212"/>
      <c r="F24" s="235"/>
      <c r="G24" s="211" t="s">
        <v>204</v>
      </c>
      <c r="H24" s="212">
        <v>0</v>
      </c>
      <c r="I24" s="212"/>
      <c r="J24" s="212"/>
      <c r="K24" s="231"/>
    </row>
    <row r="25" spans="1:11" ht="25.5">
      <c r="A25" s="226" t="s">
        <v>43</v>
      </c>
      <c r="B25" s="211" t="s">
        <v>205</v>
      </c>
      <c r="C25" s="212"/>
      <c r="D25" s="212"/>
      <c r="E25" s="212"/>
      <c r="F25" s="235"/>
      <c r="G25" s="214" t="s">
        <v>206</v>
      </c>
      <c r="H25" s="212"/>
      <c r="I25" s="212"/>
      <c r="J25" s="212"/>
      <c r="K25" s="231"/>
    </row>
    <row r="26" spans="1:11" ht="12.75">
      <c r="A26" s="226" t="s">
        <v>44</v>
      </c>
      <c r="B26" s="211" t="s">
        <v>207</v>
      </c>
      <c r="C26" s="212"/>
      <c r="D26" s="212"/>
      <c r="E26" s="212"/>
      <c r="F26" s="235"/>
      <c r="G26" s="211" t="s">
        <v>208</v>
      </c>
      <c r="H26" s="212"/>
      <c r="I26" s="212"/>
      <c r="J26" s="212"/>
      <c r="K26" s="231"/>
    </row>
    <row r="27" spans="1:11" ht="12.75">
      <c r="A27" s="226" t="s">
        <v>45</v>
      </c>
      <c r="B27" s="211" t="s">
        <v>209</v>
      </c>
      <c r="C27" s="212"/>
      <c r="D27" s="212"/>
      <c r="E27" s="212"/>
      <c r="F27" s="235"/>
      <c r="G27" s="211" t="s">
        <v>210</v>
      </c>
      <c r="H27" s="212"/>
      <c r="I27" s="212"/>
      <c r="J27" s="212"/>
      <c r="K27" s="231"/>
    </row>
    <row r="28" spans="1:11" ht="12.75">
      <c r="A28" s="226" t="s">
        <v>46</v>
      </c>
      <c r="B28" s="211" t="s">
        <v>211</v>
      </c>
      <c r="C28" s="212"/>
      <c r="D28" s="212"/>
      <c r="E28" s="212"/>
      <c r="F28" s="235"/>
      <c r="G28" s="211"/>
      <c r="H28" s="212"/>
      <c r="I28" s="212"/>
      <c r="J28" s="212"/>
      <c r="K28" s="231"/>
    </row>
    <row r="29" spans="1:11" ht="12.75">
      <c r="A29" s="226" t="s">
        <v>47</v>
      </c>
      <c r="B29" s="232" t="s">
        <v>219</v>
      </c>
      <c r="C29" s="233">
        <f>SUM(C22:C28)</f>
        <v>0</v>
      </c>
      <c r="D29" s="233">
        <f>SUM(D22:D28)</f>
        <v>0</v>
      </c>
      <c r="E29" s="233">
        <f>SUM(E22:E28)</f>
        <v>0</v>
      </c>
      <c r="F29" s="235"/>
      <c r="G29" s="232" t="s">
        <v>861</v>
      </c>
      <c r="H29" s="233">
        <f>H22+H24+H26+H27</f>
        <v>0</v>
      </c>
      <c r="I29" s="233">
        <f>I22+I24+I26+I27</f>
        <v>458015</v>
      </c>
      <c r="J29" s="233">
        <f>J22+J24+J26+J27</f>
        <v>358167</v>
      </c>
      <c r="K29" s="470">
        <f>J29/I29</f>
        <v>0.7819984061657369</v>
      </c>
    </row>
    <row r="30" spans="1:11" ht="12.75">
      <c r="A30" s="226" t="s">
        <v>49</v>
      </c>
      <c r="B30" s="211" t="s">
        <v>191</v>
      </c>
      <c r="C30" s="212"/>
      <c r="D30" s="212"/>
      <c r="E30" s="212"/>
      <c r="F30" s="235"/>
      <c r="G30" s="211"/>
      <c r="H30" s="212"/>
      <c r="I30" s="212"/>
      <c r="J30" s="212"/>
      <c r="K30" s="231"/>
    </row>
    <row r="31" spans="1:11" ht="12.75">
      <c r="A31" s="226" t="s">
        <v>50</v>
      </c>
      <c r="B31" s="211" t="s">
        <v>193</v>
      </c>
      <c r="C31" s="212"/>
      <c r="D31" s="212"/>
      <c r="E31" s="212"/>
      <c r="F31" s="235"/>
      <c r="G31" s="211"/>
      <c r="H31" s="212"/>
      <c r="I31" s="212"/>
      <c r="J31" s="212"/>
      <c r="K31" s="231"/>
    </row>
    <row r="32" spans="1:11" ht="12.75">
      <c r="A32" s="226" t="s">
        <v>51</v>
      </c>
      <c r="B32" s="211" t="s">
        <v>213</v>
      </c>
      <c r="C32" s="212"/>
      <c r="D32" s="212"/>
      <c r="E32" s="212"/>
      <c r="F32" s="235"/>
      <c r="G32" s="211"/>
      <c r="H32" s="212"/>
      <c r="I32" s="212"/>
      <c r="J32" s="212"/>
      <c r="K32" s="231"/>
    </row>
    <row r="33" spans="1:11" ht="12.75">
      <c r="A33" s="226" t="s">
        <v>52</v>
      </c>
      <c r="B33" s="232" t="s">
        <v>227</v>
      </c>
      <c r="C33" s="233">
        <f>C31</f>
        <v>0</v>
      </c>
      <c r="D33" s="233">
        <f>D31</f>
        <v>0</v>
      </c>
      <c r="E33" s="233">
        <f>E31</f>
        <v>0</v>
      </c>
      <c r="F33" s="235"/>
      <c r="G33" s="232" t="s">
        <v>228</v>
      </c>
      <c r="H33" s="233"/>
      <c r="I33" s="212"/>
      <c r="J33" s="233"/>
      <c r="K33" s="231"/>
    </row>
    <row r="34" spans="1:11" ht="12.75">
      <c r="A34" s="226" t="s">
        <v>53</v>
      </c>
      <c r="B34" s="232" t="s">
        <v>218</v>
      </c>
      <c r="C34" s="233">
        <f>C29+C33</f>
        <v>0</v>
      </c>
      <c r="D34" s="233">
        <f>D29+D33</f>
        <v>0</v>
      </c>
      <c r="E34" s="233">
        <f>E29+E33</f>
        <v>0</v>
      </c>
      <c r="F34" s="235"/>
      <c r="G34" s="232" t="s">
        <v>221</v>
      </c>
      <c r="H34" s="233">
        <f>H29+H33</f>
        <v>0</v>
      </c>
      <c r="I34" s="233">
        <f>I29+I33</f>
        <v>458015</v>
      </c>
      <c r="J34" s="233">
        <f>J29+J33</f>
        <v>358167</v>
      </c>
      <c r="K34" s="470">
        <f>J34/I34</f>
        <v>0.7819984061657369</v>
      </c>
    </row>
    <row r="35" spans="1:11" ht="15.75">
      <c r="A35" s="226" t="s">
        <v>54</v>
      </c>
      <c r="B35" s="236" t="s">
        <v>216</v>
      </c>
      <c r="C35" s="237">
        <f>C21+C34</f>
        <v>127152270</v>
      </c>
      <c r="D35" s="237">
        <f>D21+D34</f>
        <v>118439214</v>
      </c>
      <c r="E35" s="237">
        <f>E21+E34</f>
        <v>118439214</v>
      </c>
      <c r="F35" s="238">
        <f>E35/D35</f>
        <v>1</v>
      </c>
      <c r="G35" s="236" t="s">
        <v>224</v>
      </c>
      <c r="H35" s="233">
        <f>H21+H34</f>
        <v>127152270</v>
      </c>
      <c r="I35" s="233">
        <f>I21+I34</f>
        <v>118439214</v>
      </c>
      <c r="J35" s="233">
        <f>J21+J34</f>
        <v>118241348</v>
      </c>
      <c r="K35" s="470">
        <f>J35/I35</f>
        <v>0.9983293877651028</v>
      </c>
    </row>
  </sheetData>
  <sheetProtection/>
  <mergeCells count="4">
    <mergeCell ref="A3:K3"/>
    <mergeCell ref="A4:K4"/>
    <mergeCell ref="A5:H5"/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customWidth="1"/>
    <col min="2" max="2" width="33.28125" style="0" customWidth="1"/>
    <col min="3" max="3" width="11.00390625" style="0" customWidth="1"/>
    <col min="4" max="4" width="10.7109375" style="0" customWidth="1"/>
    <col min="5" max="5" width="12.57421875" style="0" customWidth="1"/>
    <col min="6" max="6" width="5.8515625" style="0" customWidth="1"/>
    <col min="7" max="7" width="22.28125" style="0" customWidth="1"/>
    <col min="8" max="8" width="10.57421875" style="0" customWidth="1"/>
    <col min="9" max="9" width="10.7109375" style="0" customWidth="1"/>
    <col min="10" max="10" width="11.140625" style="0" customWidth="1"/>
    <col min="11" max="11" width="8.00390625" style="0" customWidth="1"/>
  </cols>
  <sheetData>
    <row r="1" spans="1:15" ht="12.75">
      <c r="A1" s="574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60"/>
      <c r="M1" s="560"/>
      <c r="N1" s="560"/>
      <c r="O1" s="560"/>
    </row>
    <row r="3" spans="1:11" ht="15.75">
      <c r="A3" s="569" t="s">
        <v>229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5.75">
      <c r="A4" s="572" t="s">
        <v>232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573" t="s">
        <v>177</v>
      </c>
      <c r="B5" s="573"/>
      <c r="C5" s="573"/>
      <c r="D5" s="573"/>
      <c r="E5" s="573"/>
      <c r="F5" s="573"/>
      <c r="G5" s="573"/>
      <c r="H5" s="573"/>
      <c r="I5" s="206"/>
      <c r="J5" s="206"/>
      <c r="K5" s="207"/>
    </row>
    <row r="6" spans="1:11" ht="38.25">
      <c r="A6" s="222" t="s">
        <v>178</v>
      </c>
      <c r="B6" s="223" t="s">
        <v>179</v>
      </c>
      <c r="C6" s="224" t="s">
        <v>783</v>
      </c>
      <c r="D6" s="222" t="s">
        <v>786</v>
      </c>
      <c r="E6" s="225" t="s">
        <v>787</v>
      </c>
      <c r="F6" s="225" t="s">
        <v>788</v>
      </c>
      <c r="G6" s="223" t="s">
        <v>180</v>
      </c>
      <c r="H6" s="224" t="s">
        <v>783</v>
      </c>
      <c r="I6" s="222" t="s">
        <v>786</v>
      </c>
      <c r="J6" s="225" t="s">
        <v>787</v>
      </c>
      <c r="K6" s="225" t="s">
        <v>789</v>
      </c>
    </row>
    <row r="7" spans="1:11" ht="15.75">
      <c r="A7" s="226" t="s">
        <v>0</v>
      </c>
      <c r="B7" s="226" t="s">
        <v>1</v>
      </c>
      <c r="C7" s="227" t="s">
        <v>2</v>
      </c>
      <c r="D7" s="227" t="s">
        <v>3</v>
      </c>
      <c r="E7" s="227" t="s">
        <v>4</v>
      </c>
      <c r="F7" s="228" t="s">
        <v>29</v>
      </c>
      <c r="G7" s="226" t="s">
        <v>30</v>
      </c>
      <c r="H7" s="227" t="s">
        <v>31</v>
      </c>
      <c r="I7" s="226" t="s">
        <v>34</v>
      </c>
      <c r="J7" s="227" t="s">
        <v>33</v>
      </c>
      <c r="K7" s="229" t="s">
        <v>34</v>
      </c>
    </row>
    <row r="8" spans="1:11" ht="12.75">
      <c r="A8" s="230" t="s">
        <v>5</v>
      </c>
      <c r="B8" s="211" t="s">
        <v>181</v>
      </c>
      <c r="C8" s="212"/>
      <c r="D8" s="212"/>
      <c r="E8" s="212"/>
      <c r="F8" s="231"/>
      <c r="G8" s="214" t="s">
        <v>25</v>
      </c>
      <c r="H8" s="212">
        <v>100950377</v>
      </c>
      <c r="I8" s="212">
        <v>100838149</v>
      </c>
      <c r="J8" s="212">
        <v>100838101</v>
      </c>
      <c r="K8" s="470">
        <f>J8/I8</f>
        <v>0.9999995239896757</v>
      </c>
    </row>
    <row r="9" spans="1:11" ht="25.5">
      <c r="A9" s="230" t="s">
        <v>10</v>
      </c>
      <c r="B9" s="211" t="s">
        <v>182</v>
      </c>
      <c r="C9" s="212"/>
      <c r="D9" s="212"/>
      <c r="E9" s="212"/>
      <c r="F9" s="231"/>
      <c r="G9" s="214" t="s">
        <v>183</v>
      </c>
      <c r="H9" s="212">
        <v>15686298</v>
      </c>
      <c r="I9" s="212">
        <v>15846298</v>
      </c>
      <c r="J9" s="212">
        <v>15846217</v>
      </c>
      <c r="K9" s="470">
        <f>J9/I9</f>
        <v>0.9999948883960152</v>
      </c>
    </row>
    <row r="10" spans="1:11" ht="12.75">
      <c r="A10" s="230" t="s">
        <v>11</v>
      </c>
      <c r="B10" s="211" t="s">
        <v>199</v>
      </c>
      <c r="C10" s="212"/>
      <c r="D10" s="212"/>
      <c r="E10" s="212"/>
      <c r="F10" s="231"/>
      <c r="G10" s="214" t="s">
        <v>184</v>
      </c>
      <c r="H10" s="212">
        <v>41660538</v>
      </c>
      <c r="I10" s="212">
        <v>34816103</v>
      </c>
      <c r="J10" s="212">
        <v>33882285</v>
      </c>
      <c r="K10" s="470">
        <f>J10/I10</f>
        <v>0.9731785605069011</v>
      </c>
    </row>
    <row r="11" spans="1:11" ht="25.5">
      <c r="A11" s="230" t="s">
        <v>12</v>
      </c>
      <c r="B11" s="211" t="s">
        <v>14</v>
      </c>
      <c r="C11" s="212"/>
      <c r="D11" s="212"/>
      <c r="E11" s="212"/>
      <c r="F11" s="231"/>
      <c r="G11" s="214" t="s">
        <v>26</v>
      </c>
      <c r="H11" s="212"/>
      <c r="I11" s="212"/>
      <c r="J11" s="212"/>
      <c r="K11" s="470"/>
    </row>
    <row r="12" spans="1:11" ht="25.5">
      <c r="A12" s="230" t="s">
        <v>13</v>
      </c>
      <c r="B12" s="211" t="s">
        <v>16</v>
      </c>
      <c r="C12" s="212">
        <v>215900</v>
      </c>
      <c r="D12" s="212">
        <v>331149</v>
      </c>
      <c r="E12" s="212">
        <v>331149</v>
      </c>
      <c r="F12" s="231">
        <f>E12/D12</f>
        <v>1</v>
      </c>
      <c r="G12" s="214" t="s">
        <v>185</v>
      </c>
      <c r="H12" s="212"/>
      <c r="I12" s="212"/>
      <c r="J12" s="212"/>
      <c r="K12" s="470"/>
    </row>
    <row r="13" spans="1:11" ht="12.75">
      <c r="A13" s="230" t="s">
        <v>15</v>
      </c>
      <c r="B13" s="211" t="s">
        <v>18</v>
      </c>
      <c r="C13" s="212"/>
      <c r="D13" s="212"/>
      <c r="E13" s="212"/>
      <c r="F13" s="231"/>
      <c r="G13" s="214" t="s">
        <v>186</v>
      </c>
      <c r="H13" s="212"/>
      <c r="I13" s="212"/>
      <c r="J13" s="212"/>
      <c r="K13" s="470"/>
    </row>
    <row r="14" spans="1:11" ht="12.75">
      <c r="A14" s="230" t="s">
        <v>17</v>
      </c>
      <c r="B14" s="211" t="s">
        <v>187</v>
      </c>
      <c r="C14" s="212"/>
      <c r="D14" s="212"/>
      <c r="E14" s="212"/>
      <c r="F14" s="231"/>
      <c r="G14" s="214"/>
      <c r="H14" s="212"/>
      <c r="I14" s="212"/>
      <c r="J14" s="212"/>
      <c r="K14" s="470"/>
    </row>
    <row r="15" spans="1:11" ht="25.5">
      <c r="A15" s="226" t="s">
        <v>19</v>
      </c>
      <c r="B15" s="232" t="s">
        <v>188</v>
      </c>
      <c r="C15" s="233">
        <f>C8+C9+C11+C12+C13</f>
        <v>215900</v>
      </c>
      <c r="D15" s="233">
        <f>D8+D9+D11+D12+D13</f>
        <v>331149</v>
      </c>
      <c r="E15" s="233">
        <f>E8+E9+E11+E12+E13</f>
        <v>331149</v>
      </c>
      <c r="F15" s="231">
        <f>E15/D15</f>
        <v>1</v>
      </c>
      <c r="G15" s="234" t="s">
        <v>189</v>
      </c>
      <c r="H15" s="233">
        <f>SUM(H8:H14)</f>
        <v>158297213</v>
      </c>
      <c r="I15" s="233">
        <f>SUM(I8:I14)</f>
        <v>151500550</v>
      </c>
      <c r="J15" s="233">
        <f>SUM(J8:J14)</f>
        <v>150566603</v>
      </c>
      <c r="K15" s="470">
        <f>J15/I15</f>
        <v>0.9938353557132301</v>
      </c>
    </row>
    <row r="16" spans="1:11" ht="25.5">
      <c r="A16" s="226" t="s">
        <v>20</v>
      </c>
      <c r="B16" s="211" t="s">
        <v>226</v>
      </c>
      <c r="C16" s="212">
        <v>154392520</v>
      </c>
      <c r="D16" s="212">
        <v>154886542</v>
      </c>
      <c r="E16" s="212">
        <v>154886542</v>
      </c>
      <c r="F16" s="231">
        <f>E16/D16</f>
        <v>1</v>
      </c>
      <c r="G16" s="214" t="s">
        <v>190</v>
      </c>
      <c r="H16" s="212"/>
      <c r="I16" s="212"/>
      <c r="J16" s="212"/>
      <c r="K16" s="470"/>
    </row>
    <row r="17" spans="1:11" ht="38.25">
      <c r="A17" s="230" t="s">
        <v>22</v>
      </c>
      <c r="B17" s="211" t="s">
        <v>191</v>
      </c>
      <c r="C17" s="212">
        <v>3688793</v>
      </c>
      <c r="D17" s="212">
        <v>4067883</v>
      </c>
      <c r="E17" s="212">
        <v>4067883</v>
      </c>
      <c r="F17" s="231">
        <f>E17/D17</f>
        <v>1</v>
      </c>
      <c r="G17" s="214" t="s">
        <v>192</v>
      </c>
      <c r="H17" s="212"/>
      <c r="I17" s="212"/>
      <c r="J17" s="212"/>
      <c r="K17" s="470"/>
    </row>
    <row r="18" spans="1:11" ht="25.5">
      <c r="A18" s="230" t="s">
        <v>23</v>
      </c>
      <c r="B18" s="211"/>
      <c r="C18" s="212"/>
      <c r="D18" s="212"/>
      <c r="E18" s="212"/>
      <c r="F18" s="231"/>
      <c r="G18" s="214" t="s">
        <v>194</v>
      </c>
      <c r="H18" s="212"/>
      <c r="I18" s="212"/>
      <c r="J18" s="212"/>
      <c r="K18" s="470"/>
    </row>
    <row r="19" spans="1:11" ht="12.75">
      <c r="A19" s="230" t="s">
        <v>37</v>
      </c>
      <c r="B19" s="211" t="s">
        <v>195</v>
      </c>
      <c r="C19" s="212"/>
      <c r="D19" s="212"/>
      <c r="E19" s="212"/>
      <c r="F19" s="231"/>
      <c r="G19" s="214"/>
      <c r="H19" s="212"/>
      <c r="I19" s="212"/>
      <c r="J19" s="212"/>
      <c r="K19" s="470"/>
    </row>
    <row r="20" spans="1:11" ht="38.25">
      <c r="A20" s="226" t="s">
        <v>38</v>
      </c>
      <c r="B20" s="234" t="s">
        <v>196</v>
      </c>
      <c r="C20" s="233">
        <f>SUM(C16:C19)</f>
        <v>158081313</v>
      </c>
      <c r="D20" s="233">
        <f>SUM(D16:D19)</f>
        <v>158954425</v>
      </c>
      <c r="E20" s="233">
        <f>SUM(E16:E19)</f>
        <v>158954425</v>
      </c>
      <c r="F20" s="231">
        <f>E20/D20</f>
        <v>1</v>
      </c>
      <c r="G20" s="234" t="s">
        <v>223</v>
      </c>
      <c r="H20" s="233">
        <f>SUM(H16:H19)</f>
        <v>0</v>
      </c>
      <c r="I20" s="233">
        <f>SUM(I16:I19)</f>
        <v>0</v>
      </c>
      <c r="J20" s="233">
        <f>SUM(J16:J19)</f>
        <v>0</v>
      </c>
      <c r="K20" s="470"/>
    </row>
    <row r="21" spans="1:11" ht="25.5">
      <c r="A21" s="226" t="s">
        <v>39</v>
      </c>
      <c r="B21" s="232" t="s">
        <v>217</v>
      </c>
      <c r="C21" s="233">
        <f>C15+C20</f>
        <v>158297213</v>
      </c>
      <c r="D21" s="233">
        <f>D15+D20</f>
        <v>159285574</v>
      </c>
      <c r="E21" s="233">
        <f>E15+E20</f>
        <v>159285574</v>
      </c>
      <c r="F21" s="231">
        <f>E21/D21</f>
        <v>1</v>
      </c>
      <c r="G21" s="234" t="s">
        <v>222</v>
      </c>
      <c r="H21" s="233">
        <f>H15+H20</f>
        <v>158297213</v>
      </c>
      <c r="I21" s="233">
        <f>I15+I20</f>
        <v>151500550</v>
      </c>
      <c r="J21" s="233">
        <f>J15+J20</f>
        <v>150566603</v>
      </c>
      <c r="K21" s="470">
        <f>J21/I21</f>
        <v>0.9938353557132301</v>
      </c>
    </row>
    <row r="22" spans="1:11" ht="12.75">
      <c r="A22" s="226" t="s">
        <v>40</v>
      </c>
      <c r="B22" s="211" t="s">
        <v>200</v>
      </c>
      <c r="C22" s="212">
        <v>0</v>
      </c>
      <c r="D22" s="212"/>
      <c r="E22" s="212"/>
      <c r="F22" s="235"/>
      <c r="G22" s="211" t="s">
        <v>27</v>
      </c>
      <c r="H22" s="212"/>
      <c r="I22" s="212">
        <v>7785024</v>
      </c>
      <c r="J22" s="212">
        <v>7782474</v>
      </c>
      <c r="K22" s="470">
        <f>J22/I22</f>
        <v>0.9996724480232816</v>
      </c>
    </row>
    <row r="23" spans="1:11" ht="25.5">
      <c r="A23" s="226" t="s">
        <v>41</v>
      </c>
      <c r="B23" s="211" t="s">
        <v>201</v>
      </c>
      <c r="C23" s="212"/>
      <c r="D23" s="212"/>
      <c r="E23" s="212"/>
      <c r="F23" s="235"/>
      <c r="G23" s="214" t="s">
        <v>202</v>
      </c>
      <c r="H23" s="212"/>
      <c r="I23" s="212"/>
      <c r="J23" s="212"/>
      <c r="K23" s="470"/>
    </row>
    <row r="24" spans="1:11" ht="12.75">
      <c r="A24" s="226" t="s">
        <v>42</v>
      </c>
      <c r="B24" s="211" t="s">
        <v>203</v>
      </c>
      <c r="C24" s="212"/>
      <c r="D24" s="212"/>
      <c r="E24" s="212"/>
      <c r="F24" s="235"/>
      <c r="G24" s="211" t="s">
        <v>204</v>
      </c>
      <c r="H24" s="212">
        <v>0</v>
      </c>
      <c r="I24" s="212"/>
      <c r="J24" s="212"/>
      <c r="K24" s="470"/>
    </row>
    <row r="25" spans="1:11" ht="25.5">
      <c r="A25" s="226" t="s">
        <v>43</v>
      </c>
      <c r="B25" s="211" t="s">
        <v>205</v>
      </c>
      <c r="C25" s="212"/>
      <c r="D25" s="212"/>
      <c r="E25" s="212"/>
      <c r="F25" s="235"/>
      <c r="G25" s="214" t="s">
        <v>206</v>
      </c>
      <c r="H25" s="212"/>
      <c r="I25" s="212"/>
      <c r="J25" s="212"/>
      <c r="K25" s="470"/>
    </row>
    <row r="26" spans="1:11" ht="12.75">
      <c r="A26" s="226" t="s">
        <v>44</v>
      </c>
      <c r="B26" s="211" t="s">
        <v>207</v>
      </c>
      <c r="C26" s="212"/>
      <c r="D26" s="212"/>
      <c r="E26" s="212"/>
      <c r="F26" s="235"/>
      <c r="G26" s="211" t="s">
        <v>208</v>
      </c>
      <c r="H26" s="212"/>
      <c r="I26" s="212"/>
      <c r="J26" s="212"/>
      <c r="K26" s="470"/>
    </row>
    <row r="27" spans="1:11" ht="12.75">
      <c r="A27" s="226" t="s">
        <v>45</v>
      </c>
      <c r="B27" s="211" t="s">
        <v>209</v>
      </c>
      <c r="C27" s="212"/>
      <c r="D27" s="212"/>
      <c r="E27" s="212"/>
      <c r="F27" s="235"/>
      <c r="G27" s="211" t="s">
        <v>210</v>
      </c>
      <c r="H27" s="212"/>
      <c r="I27" s="212"/>
      <c r="J27" s="212"/>
      <c r="K27" s="470"/>
    </row>
    <row r="28" spans="1:11" ht="12.75">
      <c r="A28" s="226" t="s">
        <v>46</v>
      </c>
      <c r="B28" s="211" t="s">
        <v>211</v>
      </c>
      <c r="C28" s="212"/>
      <c r="D28" s="212"/>
      <c r="E28" s="212"/>
      <c r="F28" s="235"/>
      <c r="G28" s="211"/>
      <c r="H28" s="212"/>
      <c r="I28" s="212"/>
      <c r="J28" s="212"/>
      <c r="K28" s="470"/>
    </row>
    <row r="29" spans="1:11" ht="12.75">
      <c r="A29" s="226" t="s">
        <v>47</v>
      </c>
      <c r="B29" s="232" t="s">
        <v>219</v>
      </c>
      <c r="C29" s="233">
        <f>SUM(C22:C28)</f>
        <v>0</v>
      </c>
      <c r="D29" s="233">
        <f>SUM(D22:D28)</f>
        <v>0</v>
      </c>
      <c r="E29" s="233">
        <f>SUM(E22:E28)</f>
        <v>0</v>
      </c>
      <c r="F29" s="235"/>
      <c r="G29" s="232" t="s">
        <v>862</v>
      </c>
      <c r="H29" s="233">
        <f>H22+H24+H26+H27</f>
        <v>0</v>
      </c>
      <c r="I29" s="233">
        <f>I22+I24+I26+I27</f>
        <v>7785024</v>
      </c>
      <c r="J29" s="233">
        <f>J22+J24+J26+J27</f>
        <v>7782474</v>
      </c>
      <c r="K29" s="470">
        <f>J29/I29</f>
        <v>0.9996724480232816</v>
      </c>
    </row>
    <row r="30" spans="1:11" ht="12.75">
      <c r="A30" s="226" t="s">
        <v>49</v>
      </c>
      <c r="B30" s="211" t="s">
        <v>191</v>
      </c>
      <c r="C30" s="212"/>
      <c r="D30" s="212"/>
      <c r="E30" s="212"/>
      <c r="F30" s="235"/>
      <c r="G30" s="211"/>
      <c r="H30" s="212"/>
      <c r="I30" s="212"/>
      <c r="J30" s="212"/>
      <c r="K30" s="470"/>
    </row>
    <row r="31" spans="1:11" ht="12.75">
      <c r="A31" s="226" t="s">
        <v>50</v>
      </c>
      <c r="B31" s="211" t="s">
        <v>193</v>
      </c>
      <c r="C31" s="212"/>
      <c r="D31" s="212"/>
      <c r="E31" s="212"/>
      <c r="F31" s="235"/>
      <c r="G31" s="211"/>
      <c r="H31" s="212"/>
      <c r="I31" s="212"/>
      <c r="J31" s="212"/>
      <c r="K31" s="470"/>
    </row>
    <row r="32" spans="1:11" ht="12.75">
      <c r="A32" s="226" t="s">
        <v>51</v>
      </c>
      <c r="B32" s="211" t="s">
        <v>213</v>
      </c>
      <c r="C32" s="212"/>
      <c r="D32" s="212"/>
      <c r="E32" s="212"/>
      <c r="F32" s="235"/>
      <c r="G32" s="211"/>
      <c r="H32" s="212"/>
      <c r="I32" s="212"/>
      <c r="J32" s="212"/>
      <c r="K32" s="470"/>
    </row>
    <row r="33" spans="1:11" ht="12.75">
      <c r="A33" s="226" t="s">
        <v>52</v>
      </c>
      <c r="B33" s="232" t="s">
        <v>227</v>
      </c>
      <c r="C33" s="233">
        <f>C31</f>
        <v>0</v>
      </c>
      <c r="D33" s="233">
        <f>D31</f>
        <v>0</v>
      </c>
      <c r="E33" s="233">
        <f>E31</f>
        <v>0</v>
      </c>
      <c r="F33" s="235"/>
      <c r="G33" s="232" t="s">
        <v>228</v>
      </c>
      <c r="H33" s="233"/>
      <c r="I33" s="212"/>
      <c r="J33" s="233"/>
      <c r="K33" s="470"/>
    </row>
    <row r="34" spans="1:11" ht="12.75">
      <c r="A34" s="226" t="s">
        <v>53</v>
      </c>
      <c r="B34" s="232" t="s">
        <v>218</v>
      </c>
      <c r="C34" s="233">
        <f>C29+C33</f>
        <v>0</v>
      </c>
      <c r="D34" s="233">
        <f>D29+D33</f>
        <v>0</v>
      </c>
      <c r="E34" s="233">
        <f>E29+E33</f>
        <v>0</v>
      </c>
      <c r="F34" s="235"/>
      <c r="G34" s="232" t="s">
        <v>221</v>
      </c>
      <c r="H34" s="233">
        <f>H29+H33</f>
        <v>0</v>
      </c>
      <c r="I34" s="233">
        <f>I29+I33</f>
        <v>7785024</v>
      </c>
      <c r="J34" s="233">
        <f>J29+J33</f>
        <v>7782474</v>
      </c>
      <c r="K34" s="470">
        <f>J34/I34</f>
        <v>0.9996724480232816</v>
      </c>
    </row>
    <row r="35" spans="1:11" ht="15.75">
      <c r="A35" s="226" t="s">
        <v>54</v>
      </c>
      <c r="B35" s="236" t="s">
        <v>216</v>
      </c>
      <c r="C35" s="237">
        <f>C21+C34</f>
        <v>158297213</v>
      </c>
      <c r="D35" s="237">
        <f>D21+D34</f>
        <v>159285574</v>
      </c>
      <c r="E35" s="237">
        <f>E21+E34</f>
        <v>159285574</v>
      </c>
      <c r="F35" s="238">
        <f>E35/D35</f>
        <v>1</v>
      </c>
      <c r="G35" s="236" t="s">
        <v>224</v>
      </c>
      <c r="H35" s="233">
        <f>H21+H34</f>
        <v>158297213</v>
      </c>
      <c r="I35" s="233">
        <f>I21+I34</f>
        <v>159285574</v>
      </c>
      <c r="J35" s="233">
        <f>J21+J34</f>
        <v>158349077</v>
      </c>
      <c r="K35" s="470">
        <f>J35/I35</f>
        <v>0.9941206414587174</v>
      </c>
    </row>
  </sheetData>
  <sheetProtection/>
  <mergeCells count="4">
    <mergeCell ref="A3:K3"/>
    <mergeCell ref="A4:K4"/>
    <mergeCell ref="A5:H5"/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38.140625" style="0" customWidth="1"/>
    <col min="3" max="3" width="10.28125" style="0" customWidth="1"/>
    <col min="4" max="4" width="9.7109375" style="0" customWidth="1"/>
    <col min="5" max="5" width="9.8515625" style="0" customWidth="1"/>
    <col min="6" max="6" width="6.8515625" style="0" customWidth="1"/>
    <col min="7" max="7" width="23.14062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8.57421875" style="0" customWidth="1"/>
  </cols>
  <sheetData>
    <row r="1" spans="1:15" ht="12.75">
      <c r="A1" s="574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60"/>
      <c r="M1" s="560"/>
      <c r="N1" s="560"/>
      <c r="O1" s="560"/>
    </row>
    <row r="3" spans="1:11" ht="15.75">
      <c r="A3" s="569" t="s">
        <v>230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15.75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</row>
    <row r="5" spans="1:11" ht="15.75">
      <c r="A5" s="572" t="s">
        <v>231</v>
      </c>
      <c r="B5" s="572"/>
      <c r="C5" s="572"/>
      <c r="D5" s="572"/>
      <c r="E5" s="572"/>
      <c r="F5" s="572"/>
      <c r="G5" s="572"/>
      <c r="H5" s="572"/>
      <c r="I5" s="206"/>
      <c r="J5" s="206"/>
      <c r="K5" s="207"/>
    </row>
    <row r="6" spans="1:11" ht="36">
      <c r="A6" s="363" t="s">
        <v>178</v>
      </c>
      <c r="B6" s="364" t="s">
        <v>179</v>
      </c>
      <c r="C6" s="365" t="s">
        <v>783</v>
      </c>
      <c r="D6" s="383" t="s">
        <v>786</v>
      </c>
      <c r="E6" s="366" t="s">
        <v>787</v>
      </c>
      <c r="F6" s="366" t="s">
        <v>788</v>
      </c>
      <c r="G6" s="364" t="s">
        <v>180</v>
      </c>
      <c r="H6" s="365" t="s">
        <v>783</v>
      </c>
      <c r="I6" s="363" t="s">
        <v>786</v>
      </c>
      <c r="J6" s="366" t="s">
        <v>787</v>
      </c>
      <c r="K6" s="366" t="s">
        <v>789</v>
      </c>
    </row>
    <row r="7" spans="1:11" ht="12.75">
      <c r="A7" s="367" t="s">
        <v>0</v>
      </c>
      <c r="B7" s="367" t="s">
        <v>1</v>
      </c>
      <c r="C7" s="368" t="s">
        <v>2</v>
      </c>
      <c r="D7" s="368" t="s">
        <v>3</v>
      </c>
      <c r="E7" s="368" t="s">
        <v>4</v>
      </c>
      <c r="F7" s="369" t="s">
        <v>29</v>
      </c>
      <c r="G7" s="367" t="s">
        <v>30</v>
      </c>
      <c r="H7" s="368" t="s">
        <v>31</v>
      </c>
      <c r="I7" s="367" t="s">
        <v>34</v>
      </c>
      <c r="J7" s="368" t="s">
        <v>33</v>
      </c>
      <c r="K7" s="367" t="s">
        <v>34</v>
      </c>
    </row>
    <row r="8" spans="1:11" ht="12.75">
      <c r="A8" s="370" t="s">
        <v>5</v>
      </c>
      <c r="B8" s="371" t="s">
        <v>181</v>
      </c>
      <c r="C8" s="372"/>
      <c r="D8" s="372"/>
      <c r="E8" s="372"/>
      <c r="F8" s="373"/>
      <c r="G8" s="374" t="s">
        <v>25</v>
      </c>
      <c r="H8" s="372">
        <v>107335000</v>
      </c>
      <c r="I8" s="372">
        <v>123462668</v>
      </c>
      <c r="J8" s="372">
        <v>122509131</v>
      </c>
      <c r="K8" s="468">
        <f>J8/I8</f>
        <v>0.9922767180116341</v>
      </c>
    </row>
    <row r="9" spans="1:11" ht="24">
      <c r="A9" s="370" t="s">
        <v>10</v>
      </c>
      <c r="B9" s="371" t="s">
        <v>182</v>
      </c>
      <c r="C9" s="372"/>
      <c r="D9" s="372"/>
      <c r="E9" s="372"/>
      <c r="F9" s="373"/>
      <c r="G9" s="374" t="s">
        <v>183</v>
      </c>
      <c r="H9" s="372">
        <v>17162000</v>
      </c>
      <c r="I9" s="372">
        <v>19624672</v>
      </c>
      <c r="J9" s="372">
        <v>19624672</v>
      </c>
      <c r="K9" s="468">
        <f>J9/I9</f>
        <v>1</v>
      </c>
    </row>
    <row r="10" spans="1:11" ht="12.75">
      <c r="A10" s="370" t="s">
        <v>11</v>
      </c>
      <c r="B10" s="371" t="s">
        <v>199</v>
      </c>
      <c r="C10" s="372"/>
      <c r="D10" s="372"/>
      <c r="E10" s="372"/>
      <c r="F10" s="373"/>
      <c r="G10" s="374" t="s">
        <v>184</v>
      </c>
      <c r="H10" s="372">
        <v>88411000</v>
      </c>
      <c r="I10" s="372">
        <v>93320370</v>
      </c>
      <c r="J10" s="372">
        <v>93130054</v>
      </c>
      <c r="K10" s="468">
        <f>J10/I10</f>
        <v>0.9979606167442328</v>
      </c>
    </row>
    <row r="11" spans="1:11" ht="12.75">
      <c r="A11" s="370" t="s">
        <v>12</v>
      </c>
      <c r="B11" s="371" t="s">
        <v>14</v>
      </c>
      <c r="C11" s="372"/>
      <c r="D11" s="372"/>
      <c r="E11" s="372"/>
      <c r="F11" s="373"/>
      <c r="G11" s="374" t="s">
        <v>26</v>
      </c>
      <c r="H11" s="372"/>
      <c r="I11" s="372"/>
      <c r="J11" s="372"/>
      <c r="K11" s="468"/>
    </row>
    <row r="12" spans="1:11" ht="12.75">
      <c r="A12" s="370" t="s">
        <v>13</v>
      </c>
      <c r="B12" s="371" t="s">
        <v>16</v>
      </c>
      <c r="C12" s="372">
        <v>68004330</v>
      </c>
      <c r="D12" s="372">
        <v>75018428</v>
      </c>
      <c r="E12" s="372">
        <v>74311420</v>
      </c>
      <c r="F12" s="468">
        <f>E12/D12</f>
        <v>0.9905755423187487</v>
      </c>
      <c r="G12" s="374" t="s">
        <v>185</v>
      </c>
      <c r="H12" s="372"/>
      <c r="I12" s="372"/>
      <c r="J12" s="372"/>
      <c r="K12" s="468"/>
    </row>
    <row r="13" spans="1:11" ht="12.75">
      <c r="A13" s="370" t="s">
        <v>15</v>
      </c>
      <c r="B13" s="371" t="s">
        <v>18</v>
      </c>
      <c r="C13" s="372"/>
      <c r="D13" s="372"/>
      <c r="E13" s="372"/>
      <c r="F13" s="468"/>
      <c r="G13" s="374" t="s">
        <v>186</v>
      </c>
      <c r="H13" s="372"/>
      <c r="I13" s="372"/>
      <c r="J13" s="372"/>
      <c r="K13" s="468"/>
    </row>
    <row r="14" spans="1:11" ht="12.75">
      <c r="A14" s="370" t="s">
        <v>17</v>
      </c>
      <c r="B14" s="371" t="s">
        <v>187</v>
      </c>
      <c r="C14" s="372"/>
      <c r="D14" s="372"/>
      <c r="E14" s="372"/>
      <c r="F14" s="468"/>
      <c r="G14" s="374"/>
      <c r="H14" s="372"/>
      <c r="I14" s="372"/>
      <c r="J14" s="372"/>
      <c r="K14" s="468"/>
    </row>
    <row r="15" spans="1:11" ht="24">
      <c r="A15" s="367" t="s">
        <v>19</v>
      </c>
      <c r="B15" s="375" t="s">
        <v>188</v>
      </c>
      <c r="C15" s="237">
        <f>C8+C9+C11+C12+C13</f>
        <v>68004330</v>
      </c>
      <c r="D15" s="237">
        <f>D8+D9+D11+D12+D13</f>
        <v>75018428</v>
      </c>
      <c r="E15" s="237">
        <f>E8+E9+E11+E12+E13</f>
        <v>74311420</v>
      </c>
      <c r="F15" s="468">
        <f>E15/D15</f>
        <v>0.9905755423187487</v>
      </c>
      <c r="G15" s="376" t="s">
        <v>189</v>
      </c>
      <c r="H15" s="237">
        <f>SUM(H8:H14)</f>
        <v>212908000</v>
      </c>
      <c r="I15" s="237">
        <f>SUM(I8:I14)</f>
        <v>236407710</v>
      </c>
      <c r="J15" s="237">
        <f>SUM(J8:J14)</f>
        <v>235263857</v>
      </c>
      <c r="K15" s="468">
        <f>J15/I15</f>
        <v>0.9951615241313407</v>
      </c>
    </row>
    <row r="16" spans="1:11" ht="24">
      <c r="A16" s="367" t="s">
        <v>20</v>
      </c>
      <c r="B16" s="371" t="s">
        <v>226</v>
      </c>
      <c r="C16" s="372">
        <v>139210005</v>
      </c>
      <c r="D16" s="372">
        <v>163545582</v>
      </c>
      <c r="E16" s="372">
        <v>163545582</v>
      </c>
      <c r="F16" s="468">
        <f>E16/D16</f>
        <v>1</v>
      </c>
      <c r="G16" s="374" t="s">
        <v>190</v>
      </c>
      <c r="H16" s="372"/>
      <c r="I16" s="372"/>
      <c r="J16" s="372"/>
      <c r="K16" s="468"/>
    </row>
    <row r="17" spans="1:11" ht="24">
      <c r="A17" s="370" t="s">
        <v>22</v>
      </c>
      <c r="B17" s="371" t="s">
        <v>191</v>
      </c>
      <c r="C17" s="372">
        <v>5693665</v>
      </c>
      <c r="D17" s="372">
        <v>6118977</v>
      </c>
      <c r="E17" s="372">
        <v>6118977</v>
      </c>
      <c r="F17" s="468">
        <f>E17/D17</f>
        <v>1</v>
      </c>
      <c r="G17" s="374" t="s">
        <v>192</v>
      </c>
      <c r="H17" s="372"/>
      <c r="I17" s="372"/>
      <c r="J17" s="372"/>
      <c r="K17" s="468"/>
    </row>
    <row r="18" spans="1:11" ht="24">
      <c r="A18" s="370" t="s">
        <v>23</v>
      </c>
      <c r="B18" s="371"/>
      <c r="C18" s="372"/>
      <c r="D18" s="372"/>
      <c r="E18" s="372"/>
      <c r="F18" s="468"/>
      <c r="G18" s="374" t="s">
        <v>194</v>
      </c>
      <c r="H18" s="372"/>
      <c r="I18" s="372"/>
      <c r="J18" s="372"/>
      <c r="K18" s="468"/>
    </row>
    <row r="19" spans="1:11" ht="12.75">
      <c r="A19" s="370" t="s">
        <v>37</v>
      </c>
      <c r="B19" s="371" t="s">
        <v>195</v>
      </c>
      <c r="C19" s="372"/>
      <c r="D19" s="372"/>
      <c r="E19" s="372"/>
      <c r="F19" s="468"/>
      <c r="G19" s="374"/>
      <c r="H19" s="372"/>
      <c r="I19" s="372"/>
      <c r="J19" s="372"/>
      <c r="K19" s="468"/>
    </row>
    <row r="20" spans="1:11" ht="36">
      <c r="A20" s="367" t="s">
        <v>38</v>
      </c>
      <c r="B20" s="376" t="s">
        <v>196</v>
      </c>
      <c r="C20" s="237">
        <f>SUM(C16:C19)</f>
        <v>144903670</v>
      </c>
      <c r="D20" s="237">
        <f>SUM(D16:D19)</f>
        <v>169664559</v>
      </c>
      <c r="E20" s="237">
        <f>SUM(E16:E19)</f>
        <v>169664559</v>
      </c>
      <c r="F20" s="468">
        <f>E20/D20</f>
        <v>1</v>
      </c>
      <c r="G20" s="376" t="s">
        <v>223</v>
      </c>
      <c r="H20" s="237">
        <f>SUM(H16:H19)</f>
        <v>0</v>
      </c>
      <c r="I20" s="237">
        <f>SUM(I16:I19)</f>
        <v>0</v>
      </c>
      <c r="J20" s="237">
        <f>SUM(J16:J19)</f>
        <v>0</v>
      </c>
      <c r="K20" s="468"/>
    </row>
    <row r="21" spans="1:11" ht="12.75">
      <c r="A21" s="367" t="s">
        <v>39</v>
      </c>
      <c r="B21" s="375" t="s">
        <v>217</v>
      </c>
      <c r="C21" s="237">
        <f>C15+C20</f>
        <v>212908000</v>
      </c>
      <c r="D21" s="237">
        <f>D15+D20</f>
        <v>244682987</v>
      </c>
      <c r="E21" s="237">
        <f>E15+E20</f>
        <v>243975979</v>
      </c>
      <c r="F21" s="468">
        <f>E21/D21</f>
        <v>0.9971105142671811</v>
      </c>
      <c r="G21" s="376" t="s">
        <v>222</v>
      </c>
      <c r="H21" s="237">
        <f>H15+H20</f>
        <v>212908000</v>
      </c>
      <c r="I21" s="237">
        <f>I15+I20</f>
        <v>236407710</v>
      </c>
      <c r="J21" s="237">
        <f>J15+J20</f>
        <v>235263857</v>
      </c>
      <c r="K21" s="468">
        <f>J21/I21</f>
        <v>0.9951615241313407</v>
      </c>
    </row>
    <row r="22" spans="1:11" ht="12.75">
      <c r="A22" s="367" t="s">
        <v>40</v>
      </c>
      <c r="B22" s="371" t="s">
        <v>200</v>
      </c>
      <c r="C22" s="372">
        <v>0</v>
      </c>
      <c r="D22" s="372"/>
      <c r="E22" s="372"/>
      <c r="F22" s="468"/>
      <c r="G22" s="371" t="s">
        <v>27</v>
      </c>
      <c r="H22" s="372">
        <v>0</v>
      </c>
      <c r="I22" s="372">
        <v>8175287</v>
      </c>
      <c r="J22" s="372">
        <v>6582092</v>
      </c>
      <c r="K22" s="468">
        <f>J22/I22</f>
        <v>0.8051206031054322</v>
      </c>
    </row>
    <row r="23" spans="1:11" ht="24">
      <c r="A23" s="367" t="s">
        <v>41</v>
      </c>
      <c r="B23" s="371" t="s">
        <v>201</v>
      </c>
      <c r="C23" s="372"/>
      <c r="D23" s="372"/>
      <c r="E23" s="372"/>
      <c r="F23" s="468"/>
      <c r="G23" s="374" t="s">
        <v>202</v>
      </c>
      <c r="H23" s="372"/>
      <c r="I23" s="372"/>
      <c r="J23" s="372"/>
      <c r="K23" s="468"/>
    </row>
    <row r="24" spans="1:11" ht="12.75">
      <c r="A24" s="367" t="s">
        <v>42</v>
      </c>
      <c r="B24" s="371" t="s">
        <v>203</v>
      </c>
      <c r="C24" s="372"/>
      <c r="D24" s="372"/>
      <c r="E24" s="372"/>
      <c r="F24" s="468"/>
      <c r="G24" s="371" t="s">
        <v>204</v>
      </c>
      <c r="H24" s="372">
        <v>0</v>
      </c>
      <c r="I24" s="372">
        <v>99990</v>
      </c>
      <c r="J24" s="372">
        <v>99990</v>
      </c>
      <c r="K24" s="468">
        <f>J24/I24</f>
        <v>1</v>
      </c>
    </row>
    <row r="25" spans="1:11" ht="24">
      <c r="A25" s="367" t="s">
        <v>43</v>
      </c>
      <c r="B25" s="371" t="s">
        <v>205</v>
      </c>
      <c r="C25" s="372"/>
      <c r="D25" s="372"/>
      <c r="E25" s="372"/>
      <c r="F25" s="468"/>
      <c r="G25" s="374" t="s">
        <v>206</v>
      </c>
      <c r="H25" s="372"/>
      <c r="I25" s="372"/>
      <c r="J25" s="372"/>
      <c r="K25" s="468"/>
    </row>
    <row r="26" spans="1:11" ht="12.75">
      <c r="A26" s="367" t="s">
        <v>44</v>
      </c>
      <c r="B26" s="371" t="s">
        <v>207</v>
      </c>
      <c r="C26" s="372"/>
      <c r="D26" s="372"/>
      <c r="E26" s="372"/>
      <c r="F26" s="468"/>
      <c r="G26" s="371" t="s">
        <v>208</v>
      </c>
      <c r="H26" s="372"/>
      <c r="I26" s="372"/>
      <c r="J26" s="372"/>
      <c r="K26" s="468"/>
    </row>
    <row r="27" spans="1:11" ht="12.75">
      <c r="A27" s="367" t="s">
        <v>45</v>
      </c>
      <c r="B27" s="371" t="s">
        <v>209</v>
      </c>
      <c r="C27" s="372"/>
      <c r="D27" s="372"/>
      <c r="E27" s="372"/>
      <c r="F27" s="468"/>
      <c r="G27" s="371" t="s">
        <v>210</v>
      </c>
      <c r="H27" s="372"/>
      <c r="I27" s="372"/>
      <c r="J27" s="372"/>
      <c r="K27" s="468"/>
    </row>
    <row r="28" spans="1:11" ht="12.75">
      <c r="A28" s="367" t="s">
        <v>46</v>
      </c>
      <c r="B28" s="371" t="s">
        <v>211</v>
      </c>
      <c r="C28" s="372"/>
      <c r="D28" s="372"/>
      <c r="E28" s="372"/>
      <c r="F28" s="468"/>
      <c r="G28" s="371"/>
      <c r="H28" s="372"/>
      <c r="I28" s="372"/>
      <c r="J28" s="372"/>
      <c r="K28" s="468"/>
    </row>
    <row r="29" spans="1:11" ht="12.75">
      <c r="A29" s="367" t="s">
        <v>47</v>
      </c>
      <c r="B29" s="375" t="s">
        <v>219</v>
      </c>
      <c r="C29" s="237">
        <f>SUM(C22:C28)</f>
        <v>0</v>
      </c>
      <c r="D29" s="237">
        <f>SUM(D22:D28)</f>
        <v>0</v>
      </c>
      <c r="E29" s="237">
        <f>SUM(E22:E28)</f>
        <v>0</v>
      </c>
      <c r="F29" s="468"/>
      <c r="G29" s="375" t="s">
        <v>858</v>
      </c>
      <c r="H29" s="237">
        <f>H22+H24+H26+H27</f>
        <v>0</v>
      </c>
      <c r="I29" s="237">
        <f>I22+I24+I26+I27</f>
        <v>8275277</v>
      </c>
      <c r="J29" s="237">
        <f>J22+J24+J26+J27</f>
        <v>6682082</v>
      </c>
      <c r="K29" s="468">
        <f>J29/I29</f>
        <v>0.8074753268077914</v>
      </c>
    </row>
    <row r="30" spans="1:11" ht="12.75">
      <c r="A30" s="367" t="s">
        <v>49</v>
      </c>
      <c r="B30" s="371" t="s">
        <v>191</v>
      </c>
      <c r="C30" s="372"/>
      <c r="D30" s="372"/>
      <c r="E30" s="372"/>
      <c r="F30" s="468"/>
      <c r="G30" s="371" t="s">
        <v>857</v>
      </c>
      <c r="H30" s="372"/>
      <c r="I30" s="372"/>
      <c r="J30" s="372">
        <v>0</v>
      </c>
      <c r="K30" s="468"/>
    </row>
    <row r="31" spans="1:11" ht="12.75">
      <c r="A31" s="367" t="s">
        <v>50</v>
      </c>
      <c r="B31" s="371" t="s">
        <v>193</v>
      </c>
      <c r="C31" s="372"/>
      <c r="D31" s="372"/>
      <c r="E31" s="372"/>
      <c r="F31" s="468"/>
      <c r="G31" s="371"/>
      <c r="H31" s="372"/>
      <c r="I31" s="372"/>
      <c r="J31" s="372"/>
      <c r="K31" s="468"/>
    </row>
    <row r="32" spans="1:11" ht="12.75">
      <c r="A32" s="367" t="s">
        <v>51</v>
      </c>
      <c r="B32" s="371" t="s">
        <v>213</v>
      </c>
      <c r="C32" s="372"/>
      <c r="D32" s="372"/>
      <c r="E32" s="372"/>
      <c r="F32" s="468"/>
      <c r="G32" s="371"/>
      <c r="H32" s="372"/>
      <c r="I32" s="372"/>
      <c r="J32" s="372"/>
      <c r="K32" s="468"/>
    </row>
    <row r="33" spans="1:11" ht="12.75">
      <c r="A33" s="367" t="s">
        <v>52</v>
      </c>
      <c r="B33" s="375" t="s">
        <v>227</v>
      </c>
      <c r="C33" s="237">
        <f>C31</f>
        <v>0</v>
      </c>
      <c r="D33" s="237">
        <f>D31</f>
        <v>0</v>
      </c>
      <c r="E33" s="237">
        <f>E31</f>
        <v>0</v>
      </c>
      <c r="F33" s="468"/>
      <c r="G33" s="375" t="s">
        <v>228</v>
      </c>
      <c r="H33" s="237"/>
      <c r="I33" s="372"/>
      <c r="J33" s="237">
        <v>0</v>
      </c>
      <c r="K33" s="468"/>
    </row>
    <row r="34" spans="1:11" ht="12.75">
      <c r="A34" s="367" t="s">
        <v>53</v>
      </c>
      <c r="B34" s="375" t="s">
        <v>218</v>
      </c>
      <c r="C34" s="237">
        <f>C29+C33</f>
        <v>0</v>
      </c>
      <c r="D34" s="237">
        <f>D29+D33</f>
        <v>0</v>
      </c>
      <c r="E34" s="237">
        <f>E29+E33</f>
        <v>0</v>
      </c>
      <c r="F34" s="468"/>
      <c r="G34" s="375" t="s">
        <v>221</v>
      </c>
      <c r="H34" s="237">
        <f>H29+H33</f>
        <v>0</v>
      </c>
      <c r="I34" s="237">
        <f>I29+I33</f>
        <v>8275277</v>
      </c>
      <c r="J34" s="237">
        <f>J29+J33</f>
        <v>6682082</v>
      </c>
      <c r="K34" s="468">
        <f>J34/I34</f>
        <v>0.8074753268077914</v>
      </c>
    </row>
    <row r="35" spans="1:11" ht="12.75">
      <c r="A35" s="367" t="s">
        <v>54</v>
      </c>
      <c r="B35" s="375" t="s">
        <v>216</v>
      </c>
      <c r="C35" s="237">
        <f>C21+C34</f>
        <v>212908000</v>
      </c>
      <c r="D35" s="237">
        <f>D21+D34</f>
        <v>244682987</v>
      </c>
      <c r="E35" s="237">
        <f>E21+E34</f>
        <v>243975979</v>
      </c>
      <c r="F35" s="468">
        <f>E35/D35</f>
        <v>0.9971105142671811</v>
      </c>
      <c r="G35" s="375" t="s">
        <v>224</v>
      </c>
      <c r="H35" s="237">
        <f>H21+H34</f>
        <v>212908000</v>
      </c>
      <c r="I35" s="237">
        <f>I21+I34</f>
        <v>244682987</v>
      </c>
      <c r="J35" s="237">
        <f>J21+J34</f>
        <v>241945939</v>
      </c>
      <c r="K35" s="468">
        <f>J35/I35</f>
        <v>0.9888139014748909</v>
      </c>
    </row>
    <row r="37" ht="12.75">
      <c r="E37" s="65"/>
    </row>
  </sheetData>
  <sheetProtection/>
  <mergeCells count="4">
    <mergeCell ref="A3:K3"/>
    <mergeCell ref="A4:K4"/>
    <mergeCell ref="A5:H5"/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3" customWidth="1"/>
    <col min="2" max="2" width="35.57421875" style="3" customWidth="1"/>
    <col min="3" max="3" width="13.00390625" style="3" customWidth="1"/>
    <col min="4" max="4" width="10.7109375" style="3" customWidth="1"/>
    <col min="5" max="5" width="13.421875" style="3" customWidth="1"/>
    <col min="6" max="6" width="11.00390625" style="3" customWidth="1"/>
    <col min="7" max="7" width="12.57421875" style="3" customWidth="1"/>
    <col min="8" max="8" width="10.140625" style="3" customWidth="1"/>
    <col min="9" max="9" width="10.57421875" style="3" customWidth="1"/>
    <col min="10" max="10" width="9.7109375" style="3" customWidth="1"/>
    <col min="11" max="11" width="10.8515625" style="3" customWidth="1"/>
    <col min="12" max="12" width="9.8515625" style="3" customWidth="1"/>
    <col min="13" max="13" width="14.140625" style="3" customWidth="1"/>
    <col min="14" max="14" width="12.421875" style="3" customWidth="1"/>
    <col min="15" max="15" width="12.7109375" style="3" bestFit="1" customWidth="1"/>
    <col min="16" max="16384" width="9.140625" style="3" customWidth="1"/>
  </cols>
  <sheetData>
    <row r="1" spans="1:13" ht="12.7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ht="12.75">
      <c r="E2" s="565"/>
    </row>
    <row r="3" spans="2:13" ht="12.75">
      <c r="B3" s="576" t="s">
        <v>790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</row>
    <row r="4" spans="11:13" ht="12.75">
      <c r="K4" s="578" t="s">
        <v>103</v>
      </c>
      <c r="L4" s="578"/>
      <c r="M4" s="578"/>
    </row>
    <row r="5" spans="1:13" ht="25.5">
      <c r="A5" s="15" t="s">
        <v>116</v>
      </c>
      <c r="B5" s="20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29</v>
      </c>
      <c r="H5" s="15" t="s">
        <v>30</v>
      </c>
      <c r="I5" s="15" t="s">
        <v>31</v>
      </c>
      <c r="J5" s="15" t="s">
        <v>32</v>
      </c>
      <c r="K5" s="19" t="s">
        <v>33</v>
      </c>
      <c r="L5" s="19" t="s">
        <v>34</v>
      </c>
      <c r="M5" s="15" t="s">
        <v>35</v>
      </c>
    </row>
    <row r="6" spans="1:13" s="5" customFormat="1" ht="38.25">
      <c r="A6" s="11" t="s">
        <v>5</v>
      </c>
      <c r="B6" s="18" t="s">
        <v>76</v>
      </c>
      <c r="C6" s="17" t="s">
        <v>801</v>
      </c>
      <c r="D6" s="17" t="s">
        <v>802</v>
      </c>
      <c r="E6" s="17" t="s">
        <v>803</v>
      </c>
      <c r="F6" s="17" t="s">
        <v>73</v>
      </c>
      <c r="G6" s="17" t="s">
        <v>72</v>
      </c>
      <c r="H6" s="17" t="s">
        <v>71</v>
      </c>
      <c r="I6" s="17" t="s">
        <v>137</v>
      </c>
      <c r="J6" s="17" t="s">
        <v>70</v>
      </c>
      <c r="K6" s="16" t="s">
        <v>107</v>
      </c>
      <c r="L6" s="16" t="s">
        <v>135</v>
      </c>
      <c r="M6" s="15" t="s">
        <v>9</v>
      </c>
    </row>
    <row r="7" spans="1:13" ht="14.25" customHeight="1">
      <c r="A7" s="11" t="s">
        <v>10</v>
      </c>
      <c r="B7" s="9" t="s">
        <v>7</v>
      </c>
      <c r="C7" s="12"/>
      <c r="D7" s="12"/>
      <c r="E7" s="12"/>
      <c r="F7" s="12"/>
      <c r="G7" s="12"/>
      <c r="H7" s="12"/>
      <c r="I7" s="12"/>
      <c r="J7" s="163"/>
      <c r="K7" s="14"/>
      <c r="L7" s="14"/>
      <c r="M7" s="13"/>
    </row>
    <row r="8" spans="1:14" ht="25.5">
      <c r="A8" s="11" t="s">
        <v>11</v>
      </c>
      <c r="B8" s="159" t="s">
        <v>136</v>
      </c>
      <c r="C8" s="162"/>
      <c r="D8" s="163"/>
      <c r="E8" s="162"/>
      <c r="F8" s="162"/>
      <c r="G8" s="163">
        <v>498669</v>
      </c>
      <c r="H8" s="162"/>
      <c r="I8" s="162"/>
      <c r="J8" s="162">
        <v>1225900</v>
      </c>
      <c r="K8" s="164"/>
      <c r="L8" s="164"/>
      <c r="M8" s="165">
        <f>SUM(C8:L8)</f>
        <v>1724569</v>
      </c>
      <c r="N8" s="173"/>
    </row>
    <row r="9" spans="1:13" ht="12.75">
      <c r="A9" s="11" t="s">
        <v>12</v>
      </c>
      <c r="B9" s="159" t="s">
        <v>125</v>
      </c>
      <c r="C9" s="162">
        <v>611703586</v>
      </c>
      <c r="D9" s="162"/>
      <c r="E9" s="162">
        <v>19975000</v>
      </c>
      <c r="F9" s="162"/>
      <c r="G9" s="163"/>
      <c r="H9" s="162"/>
      <c r="I9" s="162"/>
      <c r="J9" s="162"/>
      <c r="K9" s="164">
        <v>214250121</v>
      </c>
      <c r="L9" s="164">
        <v>21732794</v>
      </c>
      <c r="M9" s="165">
        <f aca="true" t="shared" si="0" ref="M9:M23">SUM(C9:L9)</f>
        <v>867661501</v>
      </c>
    </row>
    <row r="10" spans="1:13" ht="12.75">
      <c r="A10" s="11" t="s">
        <v>13</v>
      </c>
      <c r="B10" s="159" t="s">
        <v>126</v>
      </c>
      <c r="C10" s="162"/>
      <c r="D10" s="162"/>
      <c r="E10" s="162"/>
      <c r="F10" s="162"/>
      <c r="G10" s="163"/>
      <c r="H10" s="162"/>
      <c r="I10" s="162"/>
      <c r="J10" s="162"/>
      <c r="K10" s="164"/>
      <c r="L10" s="164"/>
      <c r="M10" s="165">
        <f t="shared" si="0"/>
        <v>0</v>
      </c>
    </row>
    <row r="11" spans="1:13" ht="12.75">
      <c r="A11" s="11" t="s">
        <v>15</v>
      </c>
      <c r="B11" s="159" t="s">
        <v>128</v>
      </c>
      <c r="C11" s="162"/>
      <c r="D11" s="166"/>
      <c r="E11" s="162">
        <v>9924591</v>
      </c>
      <c r="F11" s="162"/>
      <c r="G11" s="163">
        <v>27200</v>
      </c>
      <c r="H11" s="163"/>
      <c r="I11" s="163"/>
      <c r="J11" s="163"/>
      <c r="K11" s="167"/>
      <c r="L11" s="167"/>
      <c r="M11" s="165">
        <f t="shared" si="0"/>
        <v>9951791</v>
      </c>
    </row>
    <row r="12" spans="1:13" ht="25.5">
      <c r="A12" s="11"/>
      <c r="B12" s="159" t="s">
        <v>806</v>
      </c>
      <c r="C12" s="162"/>
      <c r="D12" s="166"/>
      <c r="E12" s="162"/>
      <c r="F12" s="162"/>
      <c r="G12" s="163"/>
      <c r="H12" s="163"/>
      <c r="I12" s="163"/>
      <c r="J12" s="163">
        <v>1233985</v>
      </c>
      <c r="K12" s="169"/>
      <c r="L12" s="169"/>
      <c r="M12" s="165">
        <f t="shared" si="0"/>
        <v>1233985</v>
      </c>
    </row>
    <row r="13" spans="1:13" ht="12.75">
      <c r="A13" s="11" t="s">
        <v>17</v>
      </c>
      <c r="B13" s="159" t="s">
        <v>131</v>
      </c>
      <c r="C13" s="162"/>
      <c r="D13" s="162"/>
      <c r="E13" s="162"/>
      <c r="F13" s="162">
        <v>1014079</v>
      </c>
      <c r="G13" s="163">
        <v>851259</v>
      </c>
      <c r="H13" s="162"/>
      <c r="I13" s="162"/>
      <c r="J13" s="162"/>
      <c r="K13" s="164"/>
      <c r="L13" s="164"/>
      <c r="M13" s="165">
        <f t="shared" si="0"/>
        <v>1865338</v>
      </c>
    </row>
    <row r="14" spans="1:13" ht="12.75">
      <c r="A14" s="11" t="s">
        <v>19</v>
      </c>
      <c r="B14" s="159" t="s">
        <v>132</v>
      </c>
      <c r="C14" s="162"/>
      <c r="D14" s="163"/>
      <c r="E14" s="162">
        <v>93344736</v>
      </c>
      <c r="F14" s="162"/>
      <c r="G14" s="162"/>
      <c r="H14" s="162"/>
      <c r="I14" s="162"/>
      <c r="J14" s="162"/>
      <c r="K14" s="164"/>
      <c r="L14" s="164"/>
      <c r="M14" s="165">
        <f t="shared" si="0"/>
        <v>93344736</v>
      </c>
    </row>
    <row r="15" spans="1:13" ht="12.75">
      <c r="A15" s="11" t="s">
        <v>20</v>
      </c>
      <c r="B15" s="159" t="s">
        <v>133</v>
      </c>
      <c r="C15" s="162"/>
      <c r="D15" s="163"/>
      <c r="E15" s="162"/>
      <c r="F15" s="162"/>
      <c r="G15" s="162"/>
      <c r="H15" s="162"/>
      <c r="I15" s="162"/>
      <c r="J15" s="162"/>
      <c r="K15" s="164"/>
      <c r="L15" s="164"/>
      <c r="M15" s="165">
        <f t="shared" si="0"/>
        <v>0</v>
      </c>
    </row>
    <row r="16" spans="1:13" ht="12.75">
      <c r="A16" s="11" t="s">
        <v>22</v>
      </c>
      <c r="B16" s="159" t="s">
        <v>138</v>
      </c>
      <c r="C16" s="162"/>
      <c r="D16" s="163">
        <v>3966500</v>
      </c>
      <c r="E16" s="167">
        <v>13904341</v>
      </c>
      <c r="F16" s="162"/>
      <c r="G16" s="163">
        <v>9661677</v>
      </c>
      <c r="H16" s="162"/>
      <c r="I16" s="162"/>
      <c r="J16" s="162">
        <v>6563724</v>
      </c>
      <c r="K16" s="164"/>
      <c r="L16" s="164"/>
      <c r="M16" s="165">
        <f t="shared" si="0"/>
        <v>34096242</v>
      </c>
    </row>
    <row r="17" spans="1:13" ht="12.75">
      <c r="A17" s="11" t="s">
        <v>23</v>
      </c>
      <c r="B17" s="160" t="s">
        <v>139</v>
      </c>
      <c r="C17" s="162"/>
      <c r="D17" s="163">
        <v>15258800</v>
      </c>
      <c r="E17" s="162"/>
      <c r="F17" s="162"/>
      <c r="G17" s="163"/>
      <c r="H17" s="162"/>
      <c r="I17" s="162"/>
      <c r="J17" s="162"/>
      <c r="K17" s="164"/>
      <c r="L17" s="164"/>
      <c r="M17" s="165">
        <f t="shared" si="0"/>
        <v>15258800</v>
      </c>
    </row>
    <row r="18" spans="1:13" ht="12.75">
      <c r="A18" s="11" t="s">
        <v>37</v>
      </c>
      <c r="B18" s="161" t="s">
        <v>140</v>
      </c>
      <c r="C18" s="167"/>
      <c r="D18" s="167">
        <v>246700</v>
      </c>
      <c r="E18" s="167"/>
      <c r="F18" s="168"/>
      <c r="G18" s="167"/>
      <c r="H18" s="167"/>
      <c r="I18" s="167"/>
      <c r="J18" s="167"/>
      <c r="K18" s="169"/>
      <c r="L18" s="169"/>
      <c r="M18" s="165">
        <f t="shared" si="0"/>
        <v>246700</v>
      </c>
    </row>
    <row r="19" spans="1:13" ht="12.75">
      <c r="A19" s="11" t="s">
        <v>38</v>
      </c>
      <c r="B19" s="161" t="s">
        <v>804</v>
      </c>
      <c r="C19" s="167"/>
      <c r="D19" s="167">
        <v>1000000</v>
      </c>
      <c r="E19" s="167"/>
      <c r="F19" s="168"/>
      <c r="G19" s="167"/>
      <c r="H19" s="167"/>
      <c r="I19" s="167"/>
      <c r="J19" s="167"/>
      <c r="K19" s="169"/>
      <c r="L19" s="169"/>
      <c r="M19" s="165">
        <f t="shared" si="0"/>
        <v>1000000</v>
      </c>
    </row>
    <row r="20" spans="1:13" ht="12.75">
      <c r="A20" s="11" t="s">
        <v>39</v>
      </c>
      <c r="B20" s="159" t="s">
        <v>142</v>
      </c>
      <c r="C20" s="162"/>
      <c r="D20" s="167"/>
      <c r="E20" s="162"/>
      <c r="F20" s="162"/>
      <c r="G20" s="162">
        <v>9335017</v>
      </c>
      <c r="H20" s="162"/>
      <c r="I20" s="162"/>
      <c r="J20" s="162"/>
      <c r="K20" s="170"/>
      <c r="L20" s="170"/>
      <c r="M20" s="165">
        <f t="shared" si="0"/>
        <v>9335017</v>
      </c>
    </row>
    <row r="21" spans="1:13" ht="25.5">
      <c r="A21" s="11" t="s">
        <v>40</v>
      </c>
      <c r="B21" s="159" t="s">
        <v>805</v>
      </c>
      <c r="C21" s="162"/>
      <c r="D21" s="167">
        <v>50000</v>
      </c>
      <c r="E21" s="162"/>
      <c r="F21" s="162"/>
      <c r="G21" s="162"/>
      <c r="H21" s="162"/>
      <c r="I21" s="162"/>
      <c r="J21" s="162"/>
      <c r="K21" s="170"/>
      <c r="L21" s="170"/>
      <c r="M21" s="165">
        <f t="shared" si="0"/>
        <v>50000</v>
      </c>
    </row>
    <row r="22" spans="1:13" ht="25.5">
      <c r="A22" s="11" t="s">
        <v>41</v>
      </c>
      <c r="B22" s="159" t="s">
        <v>145</v>
      </c>
      <c r="C22" s="162"/>
      <c r="D22" s="167"/>
      <c r="E22" s="162"/>
      <c r="F22" s="162">
        <f>88701796-1014079</f>
        <v>87687717</v>
      </c>
      <c r="G22" s="162"/>
      <c r="H22" s="162"/>
      <c r="I22" s="162"/>
      <c r="J22" s="162"/>
      <c r="K22" s="170"/>
      <c r="L22" s="170"/>
      <c r="M22" s="165">
        <f t="shared" si="0"/>
        <v>87687717</v>
      </c>
    </row>
    <row r="23" spans="1:15" ht="15.75" customHeight="1">
      <c r="A23" s="11" t="s">
        <v>42</v>
      </c>
      <c r="B23" s="8" t="s">
        <v>69</v>
      </c>
      <c r="C23" s="165">
        <f aca="true" t="shared" si="1" ref="C23:L23">SUM(C8:C22)</f>
        <v>611703586</v>
      </c>
      <c r="D23" s="165">
        <f t="shared" si="1"/>
        <v>20522000</v>
      </c>
      <c r="E23" s="165">
        <f t="shared" si="1"/>
        <v>137148668</v>
      </c>
      <c r="F23" s="165">
        <f t="shared" si="1"/>
        <v>88701796</v>
      </c>
      <c r="G23" s="165">
        <f t="shared" si="1"/>
        <v>20373822</v>
      </c>
      <c r="H23" s="165">
        <f t="shared" si="1"/>
        <v>0</v>
      </c>
      <c r="I23" s="165">
        <f t="shared" si="1"/>
        <v>0</v>
      </c>
      <c r="J23" s="165">
        <f t="shared" si="1"/>
        <v>9023609</v>
      </c>
      <c r="K23" s="165">
        <f t="shared" si="1"/>
        <v>214250121</v>
      </c>
      <c r="L23" s="165">
        <f t="shared" si="1"/>
        <v>21732794</v>
      </c>
      <c r="M23" s="165">
        <f t="shared" si="0"/>
        <v>1123456396</v>
      </c>
      <c r="O23" s="173"/>
    </row>
    <row r="24" spans="1:13" ht="15.75" customHeight="1">
      <c r="A24" s="11" t="s">
        <v>43</v>
      </c>
      <c r="B24" s="8"/>
      <c r="C24" s="165"/>
      <c r="D24" s="10"/>
      <c r="E24" s="165"/>
      <c r="F24" s="165"/>
      <c r="G24" s="165"/>
      <c r="H24" s="165"/>
      <c r="I24" s="165"/>
      <c r="J24" s="165"/>
      <c r="K24" s="171"/>
      <c r="L24" s="174"/>
      <c r="M24" s="165"/>
    </row>
    <row r="25" spans="1:13" ht="14.25" customHeight="1">
      <c r="A25" s="11" t="s">
        <v>44</v>
      </c>
      <c r="B25" s="9" t="s">
        <v>8</v>
      </c>
      <c r="C25" s="166"/>
      <c r="D25" s="166"/>
      <c r="E25" s="166"/>
      <c r="F25" s="166"/>
      <c r="G25" s="166"/>
      <c r="H25" s="166"/>
      <c r="I25" s="166"/>
      <c r="J25" s="166"/>
      <c r="K25" s="172"/>
      <c r="L25" s="175"/>
      <c r="M25" s="165"/>
    </row>
    <row r="26" spans="1:13" ht="14.25" customHeight="1">
      <c r="A26" s="11" t="s">
        <v>45</v>
      </c>
      <c r="B26" s="186" t="s">
        <v>124</v>
      </c>
      <c r="C26" s="162"/>
      <c r="D26" s="162"/>
      <c r="E26" s="162"/>
      <c r="F26" s="162"/>
      <c r="G26" s="163">
        <v>13741605</v>
      </c>
      <c r="H26" s="162"/>
      <c r="I26" s="162"/>
      <c r="J26" s="162"/>
      <c r="K26" s="164"/>
      <c r="L26" s="164"/>
      <c r="M26" s="165">
        <f aca="true" t="shared" si="2" ref="M26:M31">SUM(C26:L26)</f>
        <v>13741605</v>
      </c>
    </row>
    <row r="27" spans="1:13" ht="14.25" customHeight="1">
      <c r="A27" s="11" t="s">
        <v>46</v>
      </c>
      <c r="B27" s="186" t="s">
        <v>127</v>
      </c>
      <c r="C27" s="162"/>
      <c r="D27" s="162">
        <v>70544940</v>
      </c>
      <c r="E27" s="162"/>
      <c r="F27" s="162"/>
      <c r="G27" s="163">
        <v>3723245</v>
      </c>
      <c r="H27" s="162"/>
      <c r="I27" s="162"/>
      <c r="J27" s="162"/>
      <c r="K27" s="164"/>
      <c r="L27" s="164"/>
      <c r="M27" s="165">
        <f t="shared" si="2"/>
        <v>74268185</v>
      </c>
    </row>
    <row r="28" spans="1:13" ht="14.25" customHeight="1">
      <c r="A28" s="11" t="s">
        <v>47</v>
      </c>
      <c r="B28" s="186" t="s">
        <v>129</v>
      </c>
      <c r="C28" s="162"/>
      <c r="D28" s="162">
        <v>1085190</v>
      </c>
      <c r="E28" s="162"/>
      <c r="F28" s="162"/>
      <c r="G28" s="163">
        <v>11647665</v>
      </c>
      <c r="H28" s="162"/>
      <c r="I28" s="162"/>
      <c r="J28" s="162"/>
      <c r="K28" s="164"/>
      <c r="L28" s="164"/>
      <c r="M28" s="165">
        <f t="shared" si="2"/>
        <v>12732855</v>
      </c>
    </row>
    <row r="29" spans="1:13" ht="14.25" customHeight="1">
      <c r="A29" s="11" t="s">
        <v>48</v>
      </c>
      <c r="B29" s="187" t="s">
        <v>141</v>
      </c>
      <c r="C29" s="167"/>
      <c r="D29" s="167">
        <v>240000</v>
      </c>
      <c r="E29" s="167"/>
      <c r="F29" s="162"/>
      <c r="G29" s="167">
        <v>892252</v>
      </c>
      <c r="H29" s="167"/>
      <c r="I29" s="167"/>
      <c r="J29" s="167"/>
      <c r="K29" s="169"/>
      <c r="L29" s="169"/>
      <c r="M29" s="165">
        <f t="shared" si="2"/>
        <v>1132252</v>
      </c>
    </row>
    <row r="30" spans="1:13" ht="17.25" customHeight="1">
      <c r="A30" s="11" t="s">
        <v>49</v>
      </c>
      <c r="B30" s="8" t="s">
        <v>68</v>
      </c>
      <c r="C30" s="165">
        <f aca="true" t="shared" si="3" ref="C30:L30">SUM(C26:C29)</f>
        <v>0</v>
      </c>
      <c r="D30" s="165">
        <f t="shared" si="3"/>
        <v>71870130</v>
      </c>
      <c r="E30" s="165">
        <f t="shared" si="3"/>
        <v>0</v>
      </c>
      <c r="F30" s="165">
        <f t="shared" si="3"/>
        <v>0</v>
      </c>
      <c r="G30" s="165">
        <f t="shared" si="3"/>
        <v>30004767</v>
      </c>
      <c r="H30" s="165">
        <f t="shared" si="3"/>
        <v>0</v>
      </c>
      <c r="I30" s="165">
        <f t="shared" si="3"/>
        <v>0</v>
      </c>
      <c r="J30" s="165">
        <f t="shared" si="3"/>
        <v>0</v>
      </c>
      <c r="K30" s="165">
        <f t="shared" si="3"/>
        <v>0</v>
      </c>
      <c r="L30" s="165">
        <f t="shared" si="3"/>
        <v>0</v>
      </c>
      <c r="M30" s="165">
        <f t="shared" si="2"/>
        <v>101874897</v>
      </c>
    </row>
    <row r="31" spans="1:13" ht="17.25" customHeight="1">
      <c r="A31" s="11" t="s">
        <v>50</v>
      </c>
      <c r="B31" s="8" t="s">
        <v>67</v>
      </c>
      <c r="C31" s="165">
        <f aca="true" t="shared" si="4" ref="C31:L31">SUM(C23,C30)</f>
        <v>611703586</v>
      </c>
      <c r="D31" s="165">
        <f t="shared" si="4"/>
        <v>92392130</v>
      </c>
      <c r="E31" s="165">
        <f t="shared" si="4"/>
        <v>137148668</v>
      </c>
      <c r="F31" s="165">
        <f t="shared" si="4"/>
        <v>88701796</v>
      </c>
      <c r="G31" s="165">
        <f t="shared" si="4"/>
        <v>50378589</v>
      </c>
      <c r="H31" s="165">
        <f t="shared" si="4"/>
        <v>0</v>
      </c>
      <c r="I31" s="165">
        <f t="shared" si="4"/>
        <v>0</v>
      </c>
      <c r="J31" s="165">
        <f t="shared" si="4"/>
        <v>9023609</v>
      </c>
      <c r="K31" s="165">
        <f t="shared" si="4"/>
        <v>214250121</v>
      </c>
      <c r="L31" s="165">
        <f t="shared" si="4"/>
        <v>21732794</v>
      </c>
      <c r="M31" s="165">
        <f t="shared" si="2"/>
        <v>1225331293</v>
      </c>
    </row>
    <row r="32" spans="1:13" ht="17.25" customHeight="1">
      <c r="A32" s="5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4"/>
    </row>
    <row r="33" spans="1:13" ht="17.25" customHeight="1">
      <c r="A33" s="579" t="s">
        <v>791</v>
      </c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</row>
    <row r="34" spans="1:13" ht="17.2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14" ht="38.25" customHeight="1">
      <c r="A35" s="176"/>
      <c r="B35" s="177" t="s">
        <v>155</v>
      </c>
      <c r="C35" s="178" t="s">
        <v>134</v>
      </c>
      <c r="D35" s="178" t="s">
        <v>75</v>
      </c>
      <c r="E35" s="178" t="s">
        <v>74</v>
      </c>
      <c r="F35" s="178" t="s">
        <v>73</v>
      </c>
      <c r="G35" s="178" t="s">
        <v>72</v>
      </c>
      <c r="H35" s="178" t="s">
        <v>71</v>
      </c>
      <c r="I35" s="178" t="s">
        <v>137</v>
      </c>
      <c r="J35" s="178" t="s">
        <v>70</v>
      </c>
      <c r="K35" s="178" t="s">
        <v>107</v>
      </c>
      <c r="L35" s="178" t="s">
        <v>135</v>
      </c>
      <c r="M35" s="179" t="s">
        <v>148</v>
      </c>
      <c r="N35" s="178" t="s">
        <v>9</v>
      </c>
    </row>
    <row r="36" spans="1:14" ht="27.75" customHeight="1">
      <c r="A36" s="188" t="s">
        <v>116</v>
      </c>
      <c r="B36" s="177" t="s">
        <v>0</v>
      </c>
      <c r="C36" s="178" t="s">
        <v>1</v>
      </c>
      <c r="D36" s="178" t="s">
        <v>2</v>
      </c>
      <c r="E36" s="178" t="s">
        <v>3</v>
      </c>
      <c r="F36" s="178" t="s">
        <v>4</v>
      </c>
      <c r="G36" s="178" t="s">
        <v>29</v>
      </c>
      <c r="H36" s="178" t="s">
        <v>30</v>
      </c>
      <c r="I36" s="178" t="s">
        <v>31</v>
      </c>
      <c r="J36" s="178" t="s">
        <v>32</v>
      </c>
      <c r="K36" s="178" t="s">
        <v>33</v>
      </c>
      <c r="L36" s="178" t="s">
        <v>34</v>
      </c>
      <c r="M36" s="189" t="s">
        <v>35</v>
      </c>
      <c r="N36" s="178" t="s">
        <v>156</v>
      </c>
    </row>
    <row r="37" spans="1:14" ht="17.25" customHeight="1">
      <c r="A37" s="176"/>
      <c r="B37" s="180" t="s">
        <v>151</v>
      </c>
      <c r="C37" s="181">
        <f>C23</f>
        <v>611703586</v>
      </c>
      <c r="D37" s="181">
        <f>D23</f>
        <v>20522000</v>
      </c>
      <c r="E37" s="181">
        <f aca="true" t="shared" si="5" ref="E37:L37">E23</f>
        <v>137148668</v>
      </c>
      <c r="F37" s="181">
        <f t="shared" si="5"/>
        <v>88701796</v>
      </c>
      <c r="G37" s="181">
        <f t="shared" si="5"/>
        <v>20373822</v>
      </c>
      <c r="H37" s="181">
        <f t="shared" si="5"/>
        <v>0</v>
      </c>
      <c r="I37" s="181">
        <f t="shared" si="5"/>
        <v>0</v>
      </c>
      <c r="J37" s="181">
        <f t="shared" si="5"/>
        <v>9023609</v>
      </c>
      <c r="K37" s="181">
        <f t="shared" si="5"/>
        <v>214250121</v>
      </c>
      <c r="L37" s="181">
        <f t="shared" si="5"/>
        <v>21732794</v>
      </c>
      <c r="M37" s="180">
        <v>0</v>
      </c>
      <c r="N37" s="181">
        <f>SUM(C37:M37)</f>
        <v>1123456396</v>
      </c>
    </row>
    <row r="38" spans="1:14" ht="12.75">
      <c r="A38" s="180"/>
      <c r="B38" s="180" t="s">
        <v>147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1">
        <f>SUM(C38:M38)</f>
        <v>0</v>
      </c>
    </row>
    <row r="39" spans="1:14" ht="12.75">
      <c r="A39" s="180"/>
      <c r="B39" s="180" t="s">
        <v>149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1">
        <f>SUM(C39:M39)</f>
        <v>0</v>
      </c>
    </row>
    <row r="40" spans="1:14" ht="12.75">
      <c r="A40" s="180"/>
      <c r="B40" s="180" t="s">
        <v>150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1">
        <f>SUM(C40:M40)</f>
        <v>0</v>
      </c>
    </row>
    <row r="41" spans="1:14" ht="12.75">
      <c r="A41" s="180"/>
      <c r="B41" s="183" t="s">
        <v>146</v>
      </c>
      <c r="C41" s="182">
        <f>SUM(C37:C40)</f>
        <v>611703586</v>
      </c>
      <c r="D41" s="182">
        <f aca="true" t="shared" si="6" ref="D41:N41">SUM(D37:D40)</f>
        <v>20522000</v>
      </c>
      <c r="E41" s="182">
        <f t="shared" si="6"/>
        <v>137148668</v>
      </c>
      <c r="F41" s="182">
        <f t="shared" si="6"/>
        <v>88701796</v>
      </c>
      <c r="G41" s="182">
        <f t="shared" si="6"/>
        <v>20373822</v>
      </c>
      <c r="H41" s="182">
        <f t="shared" si="6"/>
        <v>0</v>
      </c>
      <c r="I41" s="182">
        <f t="shared" si="6"/>
        <v>0</v>
      </c>
      <c r="J41" s="182">
        <f t="shared" si="6"/>
        <v>9023609</v>
      </c>
      <c r="K41" s="182">
        <f t="shared" si="6"/>
        <v>214250121</v>
      </c>
      <c r="L41" s="182">
        <f t="shared" si="6"/>
        <v>21732794</v>
      </c>
      <c r="M41" s="182">
        <f t="shared" si="6"/>
        <v>0</v>
      </c>
      <c r="N41" s="182">
        <f t="shared" si="6"/>
        <v>1123456396</v>
      </c>
    </row>
    <row r="42" spans="1:14" ht="12.75">
      <c r="A42" s="180"/>
      <c r="B42" s="180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0"/>
    </row>
    <row r="43" spans="1:14" ht="12.75">
      <c r="A43" s="180"/>
      <c r="B43" s="180" t="s">
        <v>152</v>
      </c>
      <c r="C43" s="182">
        <f>C30</f>
        <v>0</v>
      </c>
      <c r="D43" s="182">
        <f aca="true" t="shared" si="7" ref="D43:L43">D30</f>
        <v>71870130</v>
      </c>
      <c r="E43" s="182">
        <f t="shared" si="7"/>
        <v>0</v>
      </c>
      <c r="F43" s="182">
        <f t="shared" si="7"/>
        <v>0</v>
      </c>
      <c r="G43" s="182">
        <f t="shared" si="7"/>
        <v>30004767</v>
      </c>
      <c r="H43" s="182">
        <f t="shared" si="7"/>
        <v>0</v>
      </c>
      <c r="I43" s="182">
        <f t="shared" si="7"/>
        <v>0</v>
      </c>
      <c r="J43" s="182">
        <f t="shared" si="7"/>
        <v>0</v>
      </c>
      <c r="K43" s="182">
        <f t="shared" si="7"/>
        <v>0</v>
      </c>
      <c r="L43" s="182">
        <f t="shared" si="7"/>
        <v>0</v>
      </c>
      <c r="M43" s="182"/>
      <c r="N43" s="182">
        <f>SUM(C43:M43)</f>
        <v>101874897</v>
      </c>
    </row>
    <row r="44" spans="1:14" ht="12.75">
      <c r="A44" s="180"/>
      <c r="B44" s="180" t="s">
        <v>147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2">
        <f>SUM(C44:M44)</f>
        <v>0</v>
      </c>
    </row>
    <row r="45" spans="1:14" ht="12.75">
      <c r="A45" s="180"/>
      <c r="B45" s="180" t="s">
        <v>149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2">
        <f>SUM(C45:M45)</f>
        <v>0</v>
      </c>
    </row>
    <row r="46" spans="1:15" ht="12.75">
      <c r="A46" s="180"/>
      <c r="B46" s="180" t="s">
        <v>150</v>
      </c>
      <c r="C46" s="180"/>
      <c r="D46" s="180"/>
      <c r="E46" s="180"/>
      <c r="F46" s="180"/>
      <c r="G46" s="182"/>
      <c r="H46" s="182"/>
      <c r="I46" s="180"/>
      <c r="J46" s="180"/>
      <c r="K46" s="180"/>
      <c r="L46" s="180"/>
      <c r="M46" s="182"/>
      <c r="N46" s="182">
        <f>SUM(C46:M46)</f>
        <v>0</v>
      </c>
      <c r="O46" s="173"/>
    </row>
    <row r="47" spans="1:14" ht="25.5">
      <c r="A47" s="180"/>
      <c r="B47" s="179" t="s">
        <v>153</v>
      </c>
      <c r="C47" s="182">
        <f>SUM(C43:C46)</f>
        <v>0</v>
      </c>
      <c r="D47" s="182">
        <f aca="true" t="shared" si="8" ref="D47:M47">SUM(D43:D46)</f>
        <v>71870130</v>
      </c>
      <c r="E47" s="182">
        <f t="shared" si="8"/>
        <v>0</v>
      </c>
      <c r="F47" s="182">
        <f t="shared" si="8"/>
        <v>0</v>
      </c>
      <c r="G47" s="182">
        <f t="shared" si="8"/>
        <v>30004767</v>
      </c>
      <c r="H47" s="182">
        <f t="shared" si="8"/>
        <v>0</v>
      </c>
      <c r="I47" s="182">
        <f t="shared" si="8"/>
        <v>0</v>
      </c>
      <c r="J47" s="182">
        <f t="shared" si="8"/>
        <v>0</v>
      </c>
      <c r="K47" s="182">
        <f t="shared" si="8"/>
        <v>0</v>
      </c>
      <c r="L47" s="182">
        <f t="shared" si="8"/>
        <v>0</v>
      </c>
      <c r="M47" s="182">
        <f t="shared" si="8"/>
        <v>0</v>
      </c>
      <c r="N47" s="182">
        <f>SUM(C47:M47)</f>
        <v>101874897</v>
      </c>
    </row>
    <row r="48" spans="1:14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2"/>
    </row>
    <row r="49" spans="1:14" ht="17.25" customHeight="1">
      <c r="A49" s="180"/>
      <c r="B49" s="183" t="s">
        <v>154</v>
      </c>
      <c r="C49" s="185">
        <f>C41+C47</f>
        <v>611703586</v>
      </c>
      <c r="D49" s="185">
        <f aca="true" t="shared" si="9" ref="D49:N49">D41+D47</f>
        <v>92392130</v>
      </c>
      <c r="E49" s="185">
        <f t="shared" si="9"/>
        <v>137148668</v>
      </c>
      <c r="F49" s="185">
        <f t="shared" si="9"/>
        <v>88701796</v>
      </c>
      <c r="G49" s="185">
        <f t="shared" si="9"/>
        <v>50378589</v>
      </c>
      <c r="H49" s="185">
        <f t="shared" si="9"/>
        <v>0</v>
      </c>
      <c r="I49" s="185">
        <f t="shared" si="9"/>
        <v>0</v>
      </c>
      <c r="J49" s="185">
        <f t="shared" si="9"/>
        <v>9023609</v>
      </c>
      <c r="K49" s="185">
        <f t="shared" si="9"/>
        <v>214250121</v>
      </c>
      <c r="L49" s="185">
        <f t="shared" si="9"/>
        <v>21732794</v>
      </c>
      <c r="M49" s="185">
        <f t="shared" si="9"/>
        <v>0</v>
      </c>
      <c r="N49" s="185">
        <f t="shared" si="9"/>
        <v>1225331293</v>
      </c>
    </row>
    <row r="51" spans="13:14" ht="12.75">
      <c r="M51" s="173"/>
      <c r="N51" s="173"/>
    </row>
  </sheetData>
  <sheetProtection/>
  <mergeCells count="4">
    <mergeCell ref="A1:M1"/>
    <mergeCell ref="B3:M3"/>
    <mergeCell ref="K4:M4"/>
    <mergeCell ref="A33:M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106" zoomScaleNormal="106" zoomScalePageLayoutView="0" workbookViewId="0" topLeftCell="A1">
      <selection activeCell="A1" sqref="A1:O1"/>
    </sheetView>
  </sheetViews>
  <sheetFormatPr defaultColWidth="9.140625" defaultRowHeight="12.75"/>
  <cols>
    <col min="1" max="1" width="5.140625" style="21" customWidth="1"/>
    <col min="2" max="2" width="33.57421875" style="21" customWidth="1"/>
    <col min="3" max="3" width="6.421875" style="21" customWidth="1"/>
    <col min="4" max="4" width="10.7109375" style="21" customWidth="1"/>
    <col min="5" max="5" width="9.57421875" style="21" customWidth="1"/>
    <col min="6" max="6" width="10.28125" style="21" customWidth="1"/>
    <col min="7" max="7" width="9.28125" style="21" customWidth="1"/>
    <col min="8" max="8" width="11.421875" style="21" customWidth="1"/>
    <col min="9" max="10" width="12.28125" style="21" customWidth="1"/>
    <col min="11" max="14" width="13.421875" style="21" customWidth="1"/>
    <col min="15" max="15" width="11.7109375" style="21" customWidth="1"/>
    <col min="16" max="16384" width="9.140625" style="21" customWidth="1"/>
  </cols>
  <sheetData>
    <row r="1" spans="1:15" ht="19.5" customHeight="1">
      <c r="A1" s="584"/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9.5" customHeight="1">
      <c r="A3" s="581" t="s">
        <v>792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</row>
    <row r="4" spans="1:15" ht="19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8.75" customHeight="1" thickBot="1">
      <c r="A5" s="25"/>
      <c r="B5" s="25"/>
      <c r="C5" s="25"/>
      <c r="D5" s="25"/>
      <c r="E5" s="26"/>
      <c r="F5" s="23"/>
      <c r="G5" s="26"/>
      <c r="H5" s="25"/>
      <c r="I5" s="26"/>
      <c r="J5" s="26"/>
      <c r="K5" s="583" t="s">
        <v>103</v>
      </c>
      <c r="L5" s="583"/>
      <c r="M5" s="583"/>
      <c r="N5" s="583"/>
      <c r="O5" s="583"/>
    </row>
    <row r="6" spans="1:15" ht="15" thickBot="1">
      <c r="A6" s="27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9" t="s">
        <v>29</v>
      </c>
      <c r="H6" s="28" t="s">
        <v>30</v>
      </c>
      <c r="I6" s="29" t="s">
        <v>31</v>
      </c>
      <c r="J6" s="29" t="s">
        <v>32</v>
      </c>
      <c r="K6" s="29" t="s">
        <v>33</v>
      </c>
      <c r="L6" s="192" t="s">
        <v>34</v>
      </c>
      <c r="M6" s="192" t="s">
        <v>35</v>
      </c>
      <c r="N6" s="192" t="s">
        <v>156</v>
      </c>
      <c r="O6" s="28" t="s">
        <v>157</v>
      </c>
    </row>
    <row r="7" spans="1:15" ht="45">
      <c r="A7" s="196" t="s">
        <v>116</v>
      </c>
      <c r="B7" s="30" t="s">
        <v>77</v>
      </c>
      <c r="C7" s="190" t="s">
        <v>78</v>
      </c>
      <c r="D7" s="190" t="s">
        <v>158</v>
      </c>
      <c r="E7" s="190" t="s">
        <v>79</v>
      </c>
      <c r="F7" s="190" t="s">
        <v>80</v>
      </c>
      <c r="G7" s="191" t="s">
        <v>81</v>
      </c>
      <c r="H7" s="190" t="s">
        <v>82</v>
      </c>
      <c r="I7" s="191" t="s">
        <v>83</v>
      </c>
      <c r="J7" s="191"/>
      <c r="K7" s="191" t="s">
        <v>807</v>
      </c>
      <c r="L7" s="194" t="s">
        <v>162</v>
      </c>
      <c r="M7" s="193" t="s">
        <v>808</v>
      </c>
      <c r="N7" s="193" t="s">
        <v>163</v>
      </c>
      <c r="O7" s="190" t="s">
        <v>9</v>
      </c>
    </row>
    <row r="8" spans="1:15" ht="15" thickBot="1">
      <c r="A8" s="31"/>
      <c r="B8" s="30" t="s">
        <v>85</v>
      </c>
      <c r="C8" s="190" t="s">
        <v>86</v>
      </c>
      <c r="D8" s="190" t="s">
        <v>87</v>
      </c>
      <c r="E8" s="190" t="s">
        <v>88</v>
      </c>
      <c r="F8" s="190" t="s">
        <v>89</v>
      </c>
      <c r="G8" s="190" t="s">
        <v>87</v>
      </c>
      <c r="H8" s="190" t="s">
        <v>90</v>
      </c>
      <c r="I8" s="190" t="s">
        <v>27</v>
      </c>
      <c r="J8" s="190" t="s">
        <v>159</v>
      </c>
      <c r="K8" s="190" t="s">
        <v>91</v>
      </c>
      <c r="L8" s="190"/>
      <c r="M8" s="190"/>
      <c r="N8" s="190"/>
      <c r="O8" s="190"/>
    </row>
    <row r="9" spans="1:15" ht="14.25">
      <c r="A9" s="442" t="s">
        <v>5</v>
      </c>
      <c r="B9" s="32" t="s">
        <v>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43"/>
    </row>
    <row r="10" spans="1:15" ht="25.5">
      <c r="A10" s="444" t="s">
        <v>10</v>
      </c>
      <c r="B10" s="431" t="s">
        <v>136</v>
      </c>
      <c r="C10" s="34">
        <v>1</v>
      </c>
      <c r="D10" s="34">
        <v>20654528</v>
      </c>
      <c r="E10" s="34">
        <v>3109336</v>
      </c>
      <c r="F10" s="34">
        <v>11271513</v>
      </c>
      <c r="G10" s="34"/>
      <c r="H10" s="34"/>
      <c r="I10" s="34">
        <v>882889</v>
      </c>
      <c r="J10" s="34"/>
      <c r="K10" s="34"/>
      <c r="L10" s="34"/>
      <c r="M10" s="34"/>
      <c r="N10" s="34"/>
      <c r="O10" s="445">
        <f>SUM(D10:N10)</f>
        <v>35918266</v>
      </c>
    </row>
    <row r="11" spans="1:15" ht="25.5">
      <c r="A11" s="444" t="s">
        <v>11</v>
      </c>
      <c r="B11" s="431" t="s">
        <v>161</v>
      </c>
      <c r="C11" s="34"/>
      <c r="D11" s="34"/>
      <c r="E11" s="34"/>
      <c r="F11" s="34">
        <v>969287</v>
      </c>
      <c r="G11" s="34"/>
      <c r="H11" s="34"/>
      <c r="I11" s="34"/>
      <c r="J11" s="34"/>
      <c r="K11" s="34"/>
      <c r="L11" s="34"/>
      <c r="M11" s="34"/>
      <c r="N11" s="34"/>
      <c r="O11" s="445">
        <f aca="true" t="shared" si="0" ref="O11:O34">SUM(D11:N11)</f>
        <v>969287</v>
      </c>
    </row>
    <row r="12" spans="1:15" ht="12.75">
      <c r="A12" s="444" t="s">
        <v>12</v>
      </c>
      <c r="B12" s="431" t="s">
        <v>125</v>
      </c>
      <c r="C12" s="34"/>
      <c r="D12" s="34"/>
      <c r="E12" s="34"/>
      <c r="F12" s="34"/>
      <c r="G12" s="34"/>
      <c r="H12" s="34"/>
      <c r="I12" s="34"/>
      <c r="J12" s="34"/>
      <c r="K12" s="34">
        <v>22221723</v>
      </c>
      <c r="L12" s="34">
        <v>178070</v>
      </c>
      <c r="M12" s="34"/>
      <c r="N12" s="34"/>
      <c r="O12" s="445">
        <f t="shared" si="0"/>
        <v>22399793</v>
      </c>
    </row>
    <row r="13" spans="1:15" ht="12.75">
      <c r="A13" s="444" t="s">
        <v>13</v>
      </c>
      <c r="B13" s="431" t="s">
        <v>126</v>
      </c>
      <c r="C13" s="34"/>
      <c r="D13" s="34"/>
      <c r="E13" s="34"/>
      <c r="F13" s="34"/>
      <c r="G13" s="34"/>
      <c r="H13" s="34">
        <v>11410365</v>
      </c>
      <c r="I13" s="34"/>
      <c r="J13" s="34"/>
      <c r="K13" s="34"/>
      <c r="L13" s="34"/>
      <c r="M13" s="34"/>
      <c r="N13" s="34">
        <v>435420021</v>
      </c>
      <c r="O13" s="445">
        <f t="shared" si="0"/>
        <v>446830386</v>
      </c>
    </row>
    <row r="14" spans="1:15" ht="12.75">
      <c r="A14" s="444" t="s">
        <v>15</v>
      </c>
      <c r="B14" s="431" t="s">
        <v>128</v>
      </c>
      <c r="C14" s="34"/>
      <c r="D14" s="34"/>
      <c r="E14" s="34"/>
      <c r="F14" s="34">
        <v>5644577</v>
      </c>
      <c r="G14" s="34"/>
      <c r="H14" s="34">
        <v>937256</v>
      </c>
      <c r="I14" s="34"/>
      <c r="J14" s="34"/>
      <c r="K14" s="34"/>
      <c r="L14" s="34"/>
      <c r="M14" s="34"/>
      <c r="N14" s="34"/>
      <c r="O14" s="445">
        <f t="shared" si="0"/>
        <v>6581833</v>
      </c>
    </row>
    <row r="15" spans="1:15" ht="12.75">
      <c r="A15" s="444" t="s">
        <v>17</v>
      </c>
      <c r="B15" s="432" t="s">
        <v>164</v>
      </c>
      <c r="C15" s="34"/>
      <c r="D15" s="34">
        <v>700400</v>
      </c>
      <c r="E15" s="34">
        <v>68000</v>
      </c>
      <c r="F15" s="34">
        <v>5057971</v>
      </c>
      <c r="G15" s="34"/>
      <c r="H15" s="34"/>
      <c r="I15" s="34">
        <v>136235</v>
      </c>
      <c r="J15" s="34">
        <v>37598126</v>
      </c>
      <c r="K15" s="34"/>
      <c r="L15" s="34"/>
      <c r="M15" s="34"/>
      <c r="N15" s="34"/>
      <c r="O15" s="445">
        <f t="shared" si="0"/>
        <v>43560732</v>
      </c>
    </row>
    <row r="16" spans="1:15" ht="12.75">
      <c r="A16" s="444" t="s">
        <v>19</v>
      </c>
      <c r="B16" s="195" t="s">
        <v>165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45">
        <f t="shared" si="0"/>
        <v>0</v>
      </c>
    </row>
    <row r="17" spans="1:15" ht="12.75">
      <c r="A17" s="444" t="s">
        <v>20</v>
      </c>
      <c r="B17" s="431" t="s">
        <v>131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45">
        <f t="shared" si="0"/>
        <v>0</v>
      </c>
    </row>
    <row r="18" spans="1:15" ht="25.5">
      <c r="A18" s="444" t="s">
        <v>22</v>
      </c>
      <c r="B18" s="431" t="s">
        <v>132</v>
      </c>
      <c r="C18" s="34"/>
      <c r="D18" s="34"/>
      <c r="E18" s="34"/>
      <c r="F18" s="34">
        <v>409529</v>
      </c>
      <c r="G18" s="34"/>
      <c r="H18" s="34"/>
      <c r="I18" s="34">
        <v>12801448</v>
      </c>
      <c r="J18" s="34"/>
      <c r="K18" s="34"/>
      <c r="L18" s="34"/>
      <c r="M18" s="34"/>
      <c r="N18" s="34"/>
      <c r="O18" s="445">
        <f t="shared" si="0"/>
        <v>13210977</v>
      </c>
    </row>
    <row r="19" spans="1:15" ht="12.75">
      <c r="A19" s="444" t="s">
        <v>23</v>
      </c>
      <c r="B19" s="431" t="s">
        <v>133</v>
      </c>
      <c r="C19" s="34"/>
      <c r="D19" s="34"/>
      <c r="E19" s="34"/>
      <c r="F19" s="34">
        <v>1204852</v>
      </c>
      <c r="G19" s="34"/>
      <c r="H19" s="34"/>
      <c r="I19" s="34"/>
      <c r="J19" s="34">
        <v>684656</v>
      </c>
      <c r="K19" s="34"/>
      <c r="L19" s="34"/>
      <c r="M19" s="34"/>
      <c r="N19" s="34"/>
      <c r="O19" s="445">
        <f t="shared" si="0"/>
        <v>1889508</v>
      </c>
    </row>
    <row r="20" spans="1:15" ht="12.75">
      <c r="A20" s="444" t="s">
        <v>37</v>
      </c>
      <c r="B20" s="431" t="s">
        <v>166</v>
      </c>
      <c r="C20" s="34"/>
      <c r="D20" s="34"/>
      <c r="E20" s="34"/>
      <c r="F20" s="34">
        <v>12700306</v>
      </c>
      <c r="G20" s="34"/>
      <c r="H20" s="34"/>
      <c r="I20" s="34">
        <v>259800</v>
      </c>
      <c r="J20" s="34"/>
      <c r="K20" s="34"/>
      <c r="L20" s="34"/>
      <c r="M20" s="34"/>
      <c r="N20" s="34"/>
      <c r="O20" s="445">
        <f t="shared" si="0"/>
        <v>12960106</v>
      </c>
    </row>
    <row r="21" spans="1:15" ht="12.75">
      <c r="A21" s="444" t="s">
        <v>38</v>
      </c>
      <c r="B21" s="431" t="s">
        <v>167</v>
      </c>
      <c r="C21" s="34"/>
      <c r="D21" s="34"/>
      <c r="E21" s="34"/>
      <c r="F21" s="34">
        <v>2994608</v>
      </c>
      <c r="G21" s="34"/>
      <c r="H21" s="34"/>
      <c r="I21" s="34"/>
      <c r="J21" s="34"/>
      <c r="K21" s="34"/>
      <c r="L21" s="34"/>
      <c r="M21" s="34"/>
      <c r="N21" s="34"/>
      <c r="O21" s="445">
        <f t="shared" si="0"/>
        <v>2994608</v>
      </c>
    </row>
    <row r="22" spans="1:15" ht="12.75">
      <c r="A22" s="444" t="s">
        <v>39</v>
      </c>
      <c r="B22" s="431" t="s">
        <v>138</v>
      </c>
      <c r="C22" s="35">
        <v>6</v>
      </c>
      <c r="D22" s="34">
        <v>10886115</v>
      </c>
      <c r="E22" s="34">
        <v>1350442</v>
      </c>
      <c r="F22" s="34">
        <v>36501909</v>
      </c>
      <c r="G22" s="34"/>
      <c r="H22" s="34"/>
      <c r="I22" s="34">
        <v>585982</v>
      </c>
      <c r="J22" s="34">
        <v>1015000</v>
      </c>
      <c r="K22" s="34">
        <v>2000000</v>
      </c>
      <c r="L22" s="34"/>
      <c r="M22" s="34">
        <v>5000000</v>
      </c>
      <c r="N22" s="34"/>
      <c r="O22" s="445">
        <f t="shared" si="0"/>
        <v>57339448</v>
      </c>
    </row>
    <row r="23" spans="1:15" ht="12.75">
      <c r="A23" s="444" t="s">
        <v>40</v>
      </c>
      <c r="B23" s="433" t="s">
        <v>168</v>
      </c>
      <c r="C23" s="35"/>
      <c r="D23" s="34"/>
      <c r="E23" s="34"/>
      <c r="F23" s="34">
        <v>1835386</v>
      </c>
      <c r="G23" s="34"/>
      <c r="H23" s="34"/>
      <c r="I23" s="34"/>
      <c r="J23" s="34"/>
      <c r="K23" s="34"/>
      <c r="L23" s="34"/>
      <c r="M23" s="34"/>
      <c r="N23" s="34"/>
      <c r="O23" s="445">
        <f t="shared" si="0"/>
        <v>1835386</v>
      </c>
    </row>
    <row r="24" spans="1:15" ht="25.5">
      <c r="A24" s="444" t="s">
        <v>41</v>
      </c>
      <c r="B24" s="433" t="s">
        <v>139</v>
      </c>
      <c r="C24" s="34">
        <v>2</v>
      </c>
      <c r="D24" s="34">
        <v>13360435</v>
      </c>
      <c r="E24" s="34">
        <v>2056020</v>
      </c>
      <c r="F24" s="34">
        <v>1919892</v>
      </c>
      <c r="G24" s="34"/>
      <c r="H24" s="34"/>
      <c r="I24" s="34"/>
      <c r="J24" s="34"/>
      <c r="K24" s="34"/>
      <c r="L24" s="34"/>
      <c r="M24" s="34"/>
      <c r="N24" s="34"/>
      <c r="O24" s="445">
        <f t="shared" si="0"/>
        <v>17336347</v>
      </c>
    </row>
    <row r="25" spans="1:15" ht="12.75">
      <c r="A25" s="444" t="s">
        <v>42</v>
      </c>
      <c r="B25" s="434" t="s">
        <v>140</v>
      </c>
      <c r="C25" s="34"/>
      <c r="D25" s="34"/>
      <c r="E25" s="34"/>
      <c r="F25" s="34"/>
      <c r="G25" s="34"/>
      <c r="H25" s="34">
        <v>209000</v>
      </c>
      <c r="I25" s="34"/>
      <c r="J25" s="34"/>
      <c r="K25" s="34"/>
      <c r="L25" s="34"/>
      <c r="M25" s="34"/>
      <c r="N25" s="34"/>
      <c r="O25" s="445">
        <f t="shared" si="0"/>
        <v>209000</v>
      </c>
    </row>
    <row r="26" spans="1:15" ht="12.75">
      <c r="A26" s="444" t="s">
        <v>43</v>
      </c>
      <c r="B26" s="434" t="s">
        <v>809</v>
      </c>
      <c r="C26" s="34">
        <v>1</v>
      </c>
      <c r="D26" s="34">
        <v>928500</v>
      </c>
      <c r="E26" s="34">
        <v>143921</v>
      </c>
      <c r="F26" s="34"/>
      <c r="G26" s="34"/>
      <c r="H26" s="34"/>
      <c r="I26" s="34"/>
      <c r="J26" s="34"/>
      <c r="K26" s="34"/>
      <c r="L26" s="34"/>
      <c r="M26" s="34"/>
      <c r="N26" s="34"/>
      <c r="O26" s="445">
        <f t="shared" si="0"/>
        <v>1072421</v>
      </c>
    </row>
    <row r="27" spans="1:15" ht="12.75">
      <c r="A27" s="444" t="s">
        <v>44</v>
      </c>
      <c r="B27" s="431" t="s">
        <v>142</v>
      </c>
      <c r="C27" s="34"/>
      <c r="D27" s="34"/>
      <c r="E27" s="34"/>
      <c r="F27" s="34">
        <v>31222739</v>
      </c>
      <c r="G27" s="34"/>
      <c r="H27" s="34"/>
      <c r="I27" s="34"/>
      <c r="J27" s="34"/>
      <c r="K27" s="34"/>
      <c r="L27" s="34"/>
      <c r="M27" s="34"/>
      <c r="N27" s="34"/>
      <c r="O27" s="445">
        <f t="shared" si="0"/>
        <v>31222739</v>
      </c>
    </row>
    <row r="28" spans="1:15" ht="25.5">
      <c r="A28" s="444" t="s">
        <v>45</v>
      </c>
      <c r="B28" s="431" t="s">
        <v>171</v>
      </c>
      <c r="C28" s="34"/>
      <c r="D28" s="34"/>
      <c r="E28" s="34"/>
      <c r="F28" s="34">
        <v>1834820</v>
      </c>
      <c r="G28" s="34"/>
      <c r="H28" s="34"/>
      <c r="I28" s="34">
        <v>1341200</v>
      </c>
      <c r="J28" s="34"/>
      <c r="K28" s="34"/>
      <c r="L28" s="34"/>
      <c r="M28" s="34"/>
      <c r="N28" s="34"/>
      <c r="O28" s="445">
        <f t="shared" si="0"/>
        <v>3176020</v>
      </c>
    </row>
    <row r="29" spans="1:15" ht="12.75">
      <c r="A29" s="444" t="s">
        <v>46</v>
      </c>
      <c r="B29" s="431" t="s">
        <v>144</v>
      </c>
      <c r="C29" s="34"/>
      <c r="D29" s="34"/>
      <c r="E29" s="34"/>
      <c r="F29" s="34">
        <v>320327</v>
      </c>
      <c r="G29" s="34"/>
      <c r="H29" s="34"/>
      <c r="I29" s="34"/>
      <c r="J29" s="34"/>
      <c r="K29" s="34"/>
      <c r="L29" s="34"/>
      <c r="M29" s="34"/>
      <c r="N29" s="34"/>
      <c r="O29" s="445">
        <f t="shared" si="0"/>
        <v>320327</v>
      </c>
    </row>
    <row r="30" spans="1:15" ht="25.5">
      <c r="A30" s="444" t="s">
        <v>47</v>
      </c>
      <c r="B30" s="431" t="s">
        <v>169</v>
      </c>
      <c r="C30" s="34"/>
      <c r="D30" s="34"/>
      <c r="E30" s="34"/>
      <c r="F30" s="34"/>
      <c r="G30" s="34"/>
      <c r="H30" s="34">
        <v>375000</v>
      </c>
      <c r="I30" s="34"/>
      <c r="J30" s="34"/>
      <c r="K30" s="34"/>
      <c r="L30" s="34"/>
      <c r="M30" s="34"/>
      <c r="N30" s="34"/>
      <c r="O30" s="445">
        <f t="shared" si="0"/>
        <v>375000</v>
      </c>
    </row>
    <row r="31" spans="1:15" ht="25.5">
      <c r="A31" s="444" t="s">
        <v>48</v>
      </c>
      <c r="B31" s="435" t="s">
        <v>170</v>
      </c>
      <c r="C31" s="34"/>
      <c r="D31" s="34"/>
      <c r="E31" s="34"/>
      <c r="F31" s="34"/>
      <c r="G31" s="34"/>
      <c r="H31" s="34">
        <v>24003239</v>
      </c>
      <c r="I31" s="34"/>
      <c r="J31" s="34"/>
      <c r="K31" s="34"/>
      <c r="L31" s="34"/>
      <c r="M31" s="34"/>
      <c r="N31" s="34"/>
      <c r="O31" s="445">
        <f t="shared" si="0"/>
        <v>24003239</v>
      </c>
    </row>
    <row r="32" spans="1:15" ht="25.5">
      <c r="A32" s="444" t="s">
        <v>49</v>
      </c>
      <c r="B32" s="435" t="s">
        <v>172</v>
      </c>
      <c r="C32" s="34"/>
      <c r="D32" s="34"/>
      <c r="E32" s="34"/>
      <c r="F32" s="34">
        <v>28241027</v>
      </c>
      <c r="G32" s="34"/>
      <c r="H32" s="34"/>
      <c r="I32" s="34"/>
      <c r="J32" s="34"/>
      <c r="K32" s="34"/>
      <c r="L32" s="34"/>
      <c r="M32" s="34"/>
      <c r="N32" s="34"/>
      <c r="O32" s="445">
        <f t="shared" si="0"/>
        <v>28241027</v>
      </c>
    </row>
    <row r="33" spans="1:15" ht="12.75">
      <c r="A33" s="444" t="s">
        <v>50</v>
      </c>
      <c r="B33" s="36" t="s">
        <v>173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45">
        <f t="shared" si="0"/>
        <v>0</v>
      </c>
    </row>
    <row r="34" spans="1:15" ht="12.75">
      <c r="A34" s="444" t="s">
        <v>51</v>
      </c>
      <c r="B34" s="36" t="s">
        <v>66</v>
      </c>
      <c r="C34" s="34">
        <f aca="true" t="shared" si="1" ref="C34:N34">SUM(C10:C33)</f>
        <v>10</v>
      </c>
      <c r="D34" s="34">
        <f t="shared" si="1"/>
        <v>46529978</v>
      </c>
      <c r="E34" s="34">
        <f t="shared" si="1"/>
        <v>6727719</v>
      </c>
      <c r="F34" s="34">
        <f t="shared" si="1"/>
        <v>142128743</v>
      </c>
      <c r="G34" s="34">
        <f t="shared" si="1"/>
        <v>0</v>
      </c>
      <c r="H34" s="34">
        <f t="shared" si="1"/>
        <v>36934860</v>
      </c>
      <c r="I34" s="34">
        <f t="shared" si="1"/>
        <v>16007554</v>
      </c>
      <c r="J34" s="34">
        <f t="shared" si="1"/>
        <v>39297782</v>
      </c>
      <c r="K34" s="34">
        <f t="shared" si="1"/>
        <v>24221723</v>
      </c>
      <c r="L34" s="34">
        <f t="shared" si="1"/>
        <v>178070</v>
      </c>
      <c r="M34" s="34">
        <f t="shared" si="1"/>
        <v>5000000</v>
      </c>
      <c r="N34" s="34">
        <f t="shared" si="1"/>
        <v>435420021</v>
      </c>
      <c r="O34" s="445">
        <f t="shared" si="0"/>
        <v>752446450</v>
      </c>
    </row>
    <row r="35" spans="1:15" ht="12.75">
      <c r="A35" s="444" t="s">
        <v>52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46"/>
    </row>
    <row r="36" spans="1:15" ht="14.25">
      <c r="A36" s="444" t="s">
        <v>53</v>
      </c>
      <c r="B36" s="436" t="s">
        <v>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45"/>
    </row>
    <row r="37" spans="1:15" ht="12.75">
      <c r="A37" s="444" t="s">
        <v>54</v>
      </c>
      <c r="B37" s="437" t="s">
        <v>124</v>
      </c>
      <c r="C37" s="204"/>
      <c r="D37" s="204"/>
      <c r="E37" s="204"/>
      <c r="F37" s="204">
        <v>3563314</v>
      </c>
      <c r="G37" s="204"/>
      <c r="H37" s="204">
        <v>7230</v>
      </c>
      <c r="I37" s="204">
        <v>149750</v>
      </c>
      <c r="J37" s="204"/>
      <c r="K37" s="204"/>
      <c r="L37" s="204"/>
      <c r="M37" s="204"/>
      <c r="N37" s="204"/>
      <c r="O37" s="447">
        <f>SUM(D37:N37)</f>
        <v>3720294</v>
      </c>
    </row>
    <row r="38" spans="1:15" ht="12.75">
      <c r="A38" s="444" t="s">
        <v>55</v>
      </c>
      <c r="B38" s="437" t="s">
        <v>127</v>
      </c>
      <c r="C38" s="204">
        <v>62</v>
      </c>
      <c r="D38" s="204">
        <v>60283681</v>
      </c>
      <c r="E38" s="204">
        <v>4966726</v>
      </c>
      <c r="F38" s="204">
        <v>4615956</v>
      </c>
      <c r="G38" s="204"/>
      <c r="H38" s="204"/>
      <c r="I38" s="204"/>
      <c r="J38" s="204"/>
      <c r="K38" s="204"/>
      <c r="L38" s="204"/>
      <c r="M38" s="204"/>
      <c r="N38" s="204"/>
      <c r="O38" s="447">
        <f aca="true" t="shared" si="2" ref="O38:O46">SUM(D38:N38)</f>
        <v>69866363</v>
      </c>
    </row>
    <row r="39" spans="1:15" ht="12.75">
      <c r="A39" s="444" t="s">
        <v>56</v>
      </c>
      <c r="B39" s="437" t="s">
        <v>129</v>
      </c>
      <c r="C39" s="204"/>
      <c r="D39" s="204"/>
      <c r="E39" s="204"/>
      <c r="F39" s="204">
        <v>4922582</v>
      </c>
      <c r="G39" s="204"/>
      <c r="H39" s="204"/>
      <c r="I39" s="204"/>
      <c r="J39" s="204"/>
      <c r="K39" s="204"/>
      <c r="L39" s="204"/>
      <c r="M39" s="204"/>
      <c r="N39" s="204"/>
      <c r="O39" s="447">
        <f t="shared" si="2"/>
        <v>4922582</v>
      </c>
    </row>
    <row r="40" spans="1:15" ht="12.75">
      <c r="A40" s="444" t="s">
        <v>57</v>
      </c>
      <c r="B40" s="437" t="s">
        <v>130</v>
      </c>
      <c r="C40" s="204"/>
      <c r="D40" s="204"/>
      <c r="E40" s="204"/>
      <c r="F40" s="204">
        <v>191848</v>
      </c>
      <c r="G40" s="204"/>
      <c r="H40" s="204"/>
      <c r="I40" s="204"/>
      <c r="J40" s="204"/>
      <c r="K40" s="204"/>
      <c r="L40" s="204"/>
      <c r="M40" s="204"/>
      <c r="N40" s="204"/>
      <c r="O40" s="447">
        <f t="shared" si="2"/>
        <v>191848</v>
      </c>
    </row>
    <row r="41" spans="1:15" ht="12.75">
      <c r="A41" s="444" t="s">
        <v>58</v>
      </c>
      <c r="B41" s="438" t="s">
        <v>141</v>
      </c>
      <c r="C41" s="204"/>
      <c r="D41" s="204"/>
      <c r="E41" s="204"/>
      <c r="F41" s="204">
        <v>264505</v>
      </c>
      <c r="G41" s="204"/>
      <c r="H41" s="204"/>
      <c r="I41" s="204"/>
      <c r="J41" s="204">
        <v>194967</v>
      </c>
      <c r="K41" s="204"/>
      <c r="L41" s="204"/>
      <c r="M41" s="204"/>
      <c r="N41" s="204"/>
      <c r="O41" s="447">
        <f t="shared" si="2"/>
        <v>459472</v>
      </c>
    </row>
    <row r="42" spans="1:15" ht="12.75">
      <c r="A42" s="444" t="s">
        <v>59</v>
      </c>
      <c r="B42" s="437" t="s">
        <v>143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447">
        <f t="shared" si="2"/>
        <v>0</v>
      </c>
    </row>
    <row r="43" spans="1:15" ht="12.75">
      <c r="A43" s="444" t="s">
        <v>60</v>
      </c>
      <c r="B43" s="439" t="s">
        <v>92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447">
        <f t="shared" si="2"/>
        <v>0</v>
      </c>
    </row>
    <row r="44" spans="1:15" ht="12.75">
      <c r="A44" s="444" t="s">
        <v>61</v>
      </c>
      <c r="B44" s="440" t="s">
        <v>9</v>
      </c>
      <c r="C44" s="205">
        <f>SUM(C38:C43)</f>
        <v>62</v>
      </c>
      <c r="D44" s="205">
        <f>SUM(D37:D43)</f>
        <v>60283681</v>
      </c>
      <c r="E44" s="205">
        <f aca="true" t="shared" si="3" ref="E44:N44">SUM(E37:E43)</f>
        <v>4966726</v>
      </c>
      <c r="F44" s="205">
        <f t="shared" si="3"/>
        <v>13558205</v>
      </c>
      <c r="G44" s="205">
        <f t="shared" si="3"/>
        <v>0</v>
      </c>
      <c r="H44" s="205">
        <f t="shared" si="3"/>
        <v>7230</v>
      </c>
      <c r="I44" s="205">
        <f t="shared" si="3"/>
        <v>149750</v>
      </c>
      <c r="J44" s="205">
        <f t="shared" si="3"/>
        <v>194967</v>
      </c>
      <c r="K44" s="205">
        <f t="shared" si="3"/>
        <v>0</v>
      </c>
      <c r="L44" s="205">
        <f t="shared" si="3"/>
        <v>0</v>
      </c>
      <c r="M44" s="205">
        <f t="shared" si="3"/>
        <v>0</v>
      </c>
      <c r="N44" s="205">
        <f t="shared" si="3"/>
        <v>0</v>
      </c>
      <c r="O44" s="448">
        <f t="shared" si="2"/>
        <v>79160559</v>
      </c>
    </row>
    <row r="45" spans="1:15" ht="12.75">
      <c r="A45" s="444" t="s">
        <v>62</v>
      </c>
      <c r="B45" s="4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45">
        <f t="shared" si="2"/>
        <v>0</v>
      </c>
    </row>
    <row r="46" spans="1:15" ht="15" thickBot="1">
      <c r="A46" s="449" t="s">
        <v>63</v>
      </c>
      <c r="B46" s="450" t="s">
        <v>67</v>
      </c>
      <c r="C46" s="451">
        <f aca="true" t="shared" si="4" ref="C46:N46">C34+C44</f>
        <v>72</v>
      </c>
      <c r="D46" s="451">
        <f t="shared" si="4"/>
        <v>106813659</v>
      </c>
      <c r="E46" s="451">
        <f t="shared" si="4"/>
        <v>11694445</v>
      </c>
      <c r="F46" s="451">
        <f t="shared" si="4"/>
        <v>155686948</v>
      </c>
      <c r="G46" s="451">
        <f t="shared" si="4"/>
        <v>0</v>
      </c>
      <c r="H46" s="451">
        <f t="shared" si="4"/>
        <v>36942090</v>
      </c>
      <c r="I46" s="451">
        <f t="shared" si="4"/>
        <v>16157304</v>
      </c>
      <c r="J46" s="451">
        <f t="shared" si="4"/>
        <v>39492749</v>
      </c>
      <c r="K46" s="451">
        <f t="shared" si="4"/>
        <v>24221723</v>
      </c>
      <c r="L46" s="451">
        <f t="shared" si="4"/>
        <v>178070</v>
      </c>
      <c r="M46" s="451">
        <f t="shared" si="4"/>
        <v>5000000</v>
      </c>
      <c r="N46" s="451">
        <f t="shared" si="4"/>
        <v>435420021</v>
      </c>
      <c r="O46" s="452">
        <f t="shared" si="2"/>
        <v>831607009</v>
      </c>
    </row>
    <row r="47" spans="1:15" ht="14.25">
      <c r="A47" s="39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38"/>
    </row>
    <row r="48" spans="4:16" ht="16.5" thickBot="1">
      <c r="D48" s="579" t="s">
        <v>793</v>
      </c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</row>
    <row r="49" spans="1:15" ht="38.25">
      <c r="A49" s="453" t="s">
        <v>176</v>
      </c>
      <c r="B49" s="454" t="s">
        <v>174</v>
      </c>
      <c r="C49" s="455" t="s">
        <v>78</v>
      </c>
      <c r="D49" s="455" t="s">
        <v>158</v>
      </c>
      <c r="E49" s="455" t="s">
        <v>79</v>
      </c>
      <c r="F49" s="455" t="s">
        <v>80</v>
      </c>
      <c r="G49" s="455" t="s">
        <v>81</v>
      </c>
      <c r="H49" s="455" t="s">
        <v>82</v>
      </c>
      <c r="I49" s="455" t="s">
        <v>83</v>
      </c>
      <c r="J49" s="455"/>
      <c r="K49" s="455" t="s">
        <v>84</v>
      </c>
      <c r="L49" s="456" t="s">
        <v>162</v>
      </c>
      <c r="M49" s="457" t="s">
        <v>160</v>
      </c>
      <c r="N49" s="457" t="s">
        <v>163</v>
      </c>
      <c r="O49" s="458" t="s">
        <v>9</v>
      </c>
    </row>
    <row r="50" spans="1:15" ht="12.75">
      <c r="A50" s="459" t="s">
        <v>5</v>
      </c>
      <c r="B50" s="200" t="s">
        <v>7</v>
      </c>
      <c r="C50" s="199" t="s">
        <v>86</v>
      </c>
      <c r="D50" s="199" t="s">
        <v>87</v>
      </c>
      <c r="E50" s="199" t="s">
        <v>88</v>
      </c>
      <c r="F50" s="199" t="s">
        <v>89</v>
      </c>
      <c r="G50" s="199" t="s">
        <v>87</v>
      </c>
      <c r="H50" s="199" t="s">
        <v>90</v>
      </c>
      <c r="I50" s="199" t="s">
        <v>27</v>
      </c>
      <c r="J50" s="199" t="s">
        <v>159</v>
      </c>
      <c r="K50" s="199" t="s">
        <v>91</v>
      </c>
      <c r="L50" s="199"/>
      <c r="M50" s="199"/>
      <c r="N50" s="199"/>
      <c r="O50" s="460"/>
    </row>
    <row r="51" spans="1:15" ht="12.75">
      <c r="A51" s="459" t="s">
        <v>10</v>
      </c>
      <c r="B51" s="184" t="s">
        <v>175</v>
      </c>
      <c r="C51" s="201">
        <f>C34</f>
        <v>10</v>
      </c>
      <c r="D51" s="201">
        <f>D34</f>
        <v>46529978</v>
      </c>
      <c r="E51" s="201">
        <f aca="true" t="shared" si="5" ref="E51:L51">E34</f>
        <v>6727719</v>
      </c>
      <c r="F51" s="201">
        <f t="shared" si="5"/>
        <v>142128743</v>
      </c>
      <c r="G51" s="201">
        <f t="shared" si="5"/>
        <v>0</v>
      </c>
      <c r="H51" s="201">
        <f t="shared" si="5"/>
        <v>36934860</v>
      </c>
      <c r="I51" s="201">
        <f t="shared" si="5"/>
        <v>16007554</v>
      </c>
      <c r="J51" s="201">
        <f t="shared" si="5"/>
        <v>39297782</v>
      </c>
      <c r="K51" s="201">
        <f t="shared" si="5"/>
        <v>24221723</v>
      </c>
      <c r="L51" s="201">
        <f t="shared" si="5"/>
        <v>178070</v>
      </c>
      <c r="M51" s="201">
        <f>M34</f>
        <v>5000000</v>
      </c>
      <c r="N51" s="201">
        <f>N34</f>
        <v>435420021</v>
      </c>
      <c r="O51" s="461">
        <f>SUM(D51:N51)</f>
        <v>752446450</v>
      </c>
    </row>
    <row r="52" spans="1:15" ht="12.75">
      <c r="A52" s="459" t="s">
        <v>11</v>
      </c>
      <c r="B52" s="180" t="s">
        <v>147</v>
      </c>
      <c r="C52" s="203">
        <f>'8.mellékletPolg. HIv.bev.kiad.'!C11</f>
        <v>20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461">
        <f>SUM(D52:N52)</f>
        <v>0</v>
      </c>
    </row>
    <row r="53" spans="1:15" ht="12.75">
      <c r="A53" s="459" t="s">
        <v>12</v>
      </c>
      <c r="B53" s="180" t="s">
        <v>149</v>
      </c>
      <c r="C53" s="202">
        <f>'9.melléklet.óvoda.korm. funk.'!C17</f>
        <v>26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461">
        <f>SUM(D53:N53)</f>
        <v>0</v>
      </c>
    </row>
    <row r="54" spans="1:15" ht="12.75">
      <c r="A54" s="459" t="s">
        <v>13</v>
      </c>
      <c r="B54" s="180" t="s">
        <v>150</v>
      </c>
      <c r="C54" s="203">
        <f>'10.melléklet.ESZI.korm.funk.'!C19</f>
        <v>6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461">
        <f>SUM(D54:N54)</f>
        <v>0</v>
      </c>
    </row>
    <row r="55" spans="1:15" ht="12.75">
      <c r="A55" s="459" t="s">
        <v>15</v>
      </c>
      <c r="B55" s="183" t="s">
        <v>146</v>
      </c>
      <c r="C55" s="203">
        <f>SUM(C51:C54)</f>
        <v>62</v>
      </c>
      <c r="D55" s="203">
        <f aca="true" t="shared" si="6" ref="D55:O55">SUM(D51:D54)</f>
        <v>46529978</v>
      </c>
      <c r="E55" s="203">
        <f t="shared" si="6"/>
        <v>6727719</v>
      </c>
      <c r="F55" s="203">
        <f t="shared" si="6"/>
        <v>142128743</v>
      </c>
      <c r="G55" s="203">
        <f t="shared" si="6"/>
        <v>0</v>
      </c>
      <c r="H55" s="203">
        <f t="shared" si="6"/>
        <v>36934860</v>
      </c>
      <c r="I55" s="203">
        <f t="shared" si="6"/>
        <v>16007554</v>
      </c>
      <c r="J55" s="203">
        <f t="shared" si="6"/>
        <v>39297782</v>
      </c>
      <c r="K55" s="203">
        <f t="shared" si="6"/>
        <v>24221723</v>
      </c>
      <c r="L55" s="203">
        <f t="shared" si="6"/>
        <v>178070</v>
      </c>
      <c r="M55" s="203">
        <f t="shared" si="6"/>
        <v>5000000</v>
      </c>
      <c r="N55" s="203">
        <f t="shared" si="6"/>
        <v>435420021</v>
      </c>
      <c r="O55" s="462">
        <f t="shared" si="6"/>
        <v>752446450</v>
      </c>
    </row>
    <row r="56" spans="1:15" ht="12.75">
      <c r="A56" s="459" t="s">
        <v>17</v>
      </c>
      <c r="B56" s="180"/>
      <c r="C56" s="20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462"/>
    </row>
    <row r="57" spans="1:15" ht="12.75">
      <c r="A57" s="459" t="s">
        <v>19</v>
      </c>
      <c r="B57" s="184" t="s">
        <v>152</v>
      </c>
      <c r="C57" s="203">
        <f>C44</f>
        <v>62</v>
      </c>
      <c r="D57" s="203">
        <f>D44</f>
        <v>60283681</v>
      </c>
      <c r="E57" s="203">
        <f aca="true" t="shared" si="7" ref="E57:N57">E44</f>
        <v>4966726</v>
      </c>
      <c r="F57" s="203">
        <f t="shared" si="7"/>
        <v>13558205</v>
      </c>
      <c r="G57" s="203">
        <f t="shared" si="7"/>
        <v>0</v>
      </c>
      <c r="H57" s="203">
        <f t="shared" si="7"/>
        <v>7230</v>
      </c>
      <c r="I57" s="203">
        <f t="shared" si="7"/>
        <v>149750</v>
      </c>
      <c r="J57" s="203">
        <f t="shared" si="7"/>
        <v>194967</v>
      </c>
      <c r="K57" s="203">
        <f t="shared" si="7"/>
        <v>0</v>
      </c>
      <c r="L57" s="203">
        <f t="shared" si="7"/>
        <v>0</v>
      </c>
      <c r="M57" s="203">
        <f t="shared" si="7"/>
        <v>0</v>
      </c>
      <c r="N57" s="203">
        <f t="shared" si="7"/>
        <v>0</v>
      </c>
      <c r="O57" s="462">
        <f>SUM(D57:N57)</f>
        <v>79160559</v>
      </c>
    </row>
    <row r="58" spans="1:15" ht="12.75">
      <c r="A58" s="459" t="s">
        <v>20</v>
      </c>
      <c r="B58" s="180" t="s">
        <v>147</v>
      </c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462">
        <f>SUM(D58:N58)</f>
        <v>0</v>
      </c>
    </row>
    <row r="59" spans="1:15" ht="12.75">
      <c r="A59" s="459" t="s">
        <v>22</v>
      </c>
      <c r="B59" s="180" t="s">
        <v>149</v>
      </c>
      <c r="C59" s="20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462">
        <f>SUM(D59:N59)</f>
        <v>0</v>
      </c>
    </row>
    <row r="60" spans="1:15" ht="12.75">
      <c r="A60" s="459" t="s">
        <v>23</v>
      </c>
      <c r="B60" s="180" t="s">
        <v>150</v>
      </c>
      <c r="C60" s="203">
        <f>'10.melléklet.ESZI.korm.funk.'!C24</f>
        <v>27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462">
        <f>SUM(D60:N60)</f>
        <v>0</v>
      </c>
    </row>
    <row r="61" spans="1:15" ht="25.5">
      <c r="A61" s="459" t="s">
        <v>37</v>
      </c>
      <c r="B61" s="179" t="s">
        <v>153</v>
      </c>
      <c r="C61" s="203">
        <f>C57+C58+C59+C60</f>
        <v>89</v>
      </c>
      <c r="D61" s="203">
        <f aca="true" t="shared" si="8" ref="D61:O61">D57+D58+D59+D60</f>
        <v>60283681</v>
      </c>
      <c r="E61" s="203">
        <f t="shared" si="8"/>
        <v>4966726</v>
      </c>
      <c r="F61" s="203">
        <f t="shared" si="8"/>
        <v>13558205</v>
      </c>
      <c r="G61" s="203">
        <f t="shared" si="8"/>
        <v>0</v>
      </c>
      <c r="H61" s="203">
        <f t="shared" si="8"/>
        <v>7230</v>
      </c>
      <c r="I61" s="203">
        <f t="shared" si="8"/>
        <v>149750</v>
      </c>
      <c r="J61" s="203">
        <f t="shared" si="8"/>
        <v>194967</v>
      </c>
      <c r="K61" s="203">
        <f t="shared" si="8"/>
        <v>0</v>
      </c>
      <c r="L61" s="203">
        <f t="shared" si="8"/>
        <v>0</v>
      </c>
      <c r="M61" s="203">
        <f t="shared" si="8"/>
        <v>0</v>
      </c>
      <c r="N61" s="203">
        <f t="shared" si="8"/>
        <v>0</v>
      </c>
      <c r="O61" s="462">
        <f t="shared" si="8"/>
        <v>79160559</v>
      </c>
    </row>
    <row r="62" spans="1:15" ht="13.5" thickBot="1">
      <c r="A62" s="463" t="s">
        <v>38</v>
      </c>
      <c r="B62" s="464" t="s">
        <v>67</v>
      </c>
      <c r="C62" s="465">
        <f>C55+C61</f>
        <v>151</v>
      </c>
      <c r="D62" s="465">
        <f aca="true" t="shared" si="9" ref="D62:O62">D55+D61</f>
        <v>106813659</v>
      </c>
      <c r="E62" s="465">
        <f t="shared" si="9"/>
        <v>11694445</v>
      </c>
      <c r="F62" s="465">
        <f t="shared" si="9"/>
        <v>155686948</v>
      </c>
      <c r="G62" s="465">
        <f t="shared" si="9"/>
        <v>0</v>
      </c>
      <c r="H62" s="465">
        <f t="shared" si="9"/>
        <v>36942090</v>
      </c>
      <c r="I62" s="465">
        <f t="shared" si="9"/>
        <v>16157304</v>
      </c>
      <c r="J62" s="465">
        <f t="shared" si="9"/>
        <v>39492749</v>
      </c>
      <c r="K62" s="465">
        <f t="shared" si="9"/>
        <v>24221723</v>
      </c>
      <c r="L62" s="465">
        <f t="shared" si="9"/>
        <v>178070</v>
      </c>
      <c r="M62" s="465">
        <f t="shared" si="9"/>
        <v>5000000</v>
      </c>
      <c r="N62" s="465">
        <f t="shared" si="9"/>
        <v>435420021</v>
      </c>
      <c r="O62" s="466">
        <f t="shared" si="9"/>
        <v>831607009</v>
      </c>
    </row>
  </sheetData>
  <sheetProtection/>
  <mergeCells count="4">
    <mergeCell ref="A3:O3"/>
    <mergeCell ref="K5:O5"/>
    <mergeCell ref="D48:P48"/>
    <mergeCell ref="A1:O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8515625" style="0" customWidth="1"/>
    <col min="2" max="2" width="28.7109375" style="0" customWidth="1"/>
    <col min="3" max="3" width="11.57421875" style="0" customWidth="1"/>
    <col min="4" max="4" width="13.00390625" style="0" customWidth="1"/>
    <col min="5" max="5" width="14.421875" style="0" customWidth="1"/>
    <col min="6" max="6" width="12.8515625" style="0" customWidth="1"/>
    <col min="7" max="8" width="11.57421875" style="0" customWidth="1"/>
    <col min="9" max="9" width="14.57421875" style="0" customWidth="1"/>
  </cols>
  <sheetData>
    <row r="1" spans="1:9" ht="12.75">
      <c r="A1" s="574"/>
      <c r="B1" s="574"/>
      <c r="C1" s="574"/>
      <c r="D1" s="574"/>
      <c r="E1" s="574"/>
      <c r="F1" s="574"/>
      <c r="G1" s="574"/>
      <c r="H1" s="574"/>
      <c r="I1" s="574"/>
    </row>
    <row r="2" spans="2:9" ht="12.75">
      <c r="B2" s="41"/>
      <c r="D2" s="41"/>
      <c r="E2" s="41"/>
      <c r="F2" s="41"/>
      <c r="G2" s="41"/>
      <c r="H2" s="41"/>
      <c r="I2" s="41"/>
    </row>
    <row r="3" spans="1:9" ht="12.75">
      <c r="A3" s="585" t="s">
        <v>794</v>
      </c>
      <c r="B3" s="585"/>
      <c r="C3" s="585"/>
      <c r="D3" s="585"/>
      <c r="E3" s="585"/>
      <c r="F3" s="585"/>
      <c r="G3" s="585"/>
      <c r="H3" s="585"/>
      <c r="I3" s="585"/>
    </row>
    <row r="4" spans="1:9" ht="12.75">
      <c r="A4" s="586" t="s">
        <v>103</v>
      </c>
      <c r="B4" s="586"/>
      <c r="C4" s="586"/>
      <c r="D4" s="586"/>
      <c r="E4" s="586"/>
      <c r="F4" s="586"/>
      <c r="G4" s="586"/>
      <c r="H4" s="586"/>
      <c r="I4" s="586"/>
    </row>
    <row r="5" spans="2:9" ht="15">
      <c r="B5" s="41"/>
      <c r="C5" s="78" t="s">
        <v>65</v>
      </c>
      <c r="D5" s="41"/>
      <c r="E5" s="42"/>
      <c r="F5" s="41"/>
      <c r="G5" s="41"/>
      <c r="H5" s="43"/>
      <c r="I5" s="43"/>
    </row>
    <row r="6" spans="1:9" ht="25.5">
      <c r="A6" s="106" t="s">
        <v>101</v>
      </c>
      <c r="B6" s="44" t="s">
        <v>0</v>
      </c>
      <c r="C6" s="1" t="s">
        <v>1</v>
      </c>
      <c r="D6" s="45" t="s">
        <v>2</v>
      </c>
      <c r="E6" s="46" t="s">
        <v>3</v>
      </c>
      <c r="F6" s="47" t="s">
        <v>4</v>
      </c>
      <c r="G6" s="47" t="s">
        <v>29</v>
      </c>
      <c r="H6" s="47" t="s">
        <v>30</v>
      </c>
      <c r="I6" s="47" t="s">
        <v>31</v>
      </c>
    </row>
    <row r="7" spans="1:9" s="52" customFormat="1" ht="27.75" customHeight="1">
      <c r="A7" s="48"/>
      <c r="B7" s="49" t="s">
        <v>77</v>
      </c>
      <c r="C7" s="45" t="s">
        <v>93</v>
      </c>
      <c r="D7" s="45" t="s">
        <v>94</v>
      </c>
      <c r="E7" s="50" t="s">
        <v>95</v>
      </c>
      <c r="F7" s="45" t="s">
        <v>80</v>
      </c>
      <c r="G7" s="45" t="s">
        <v>81</v>
      </c>
      <c r="H7" s="45" t="s">
        <v>96</v>
      </c>
      <c r="I7" s="51" t="s">
        <v>9</v>
      </c>
    </row>
    <row r="8" spans="1:9" s="52" customFormat="1" ht="27.75" customHeight="1">
      <c r="A8" s="53"/>
      <c r="B8" s="54" t="s">
        <v>97</v>
      </c>
      <c r="C8" s="55" t="s">
        <v>86</v>
      </c>
      <c r="D8" s="55" t="s">
        <v>98</v>
      </c>
      <c r="E8" s="56" t="s">
        <v>88</v>
      </c>
      <c r="F8" s="55" t="s">
        <v>99</v>
      </c>
      <c r="G8" s="55" t="s">
        <v>100</v>
      </c>
      <c r="H8" s="55"/>
      <c r="I8" s="55"/>
    </row>
    <row r="9" spans="1:9" s="52" customFormat="1" ht="27.75" customHeight="1">
      <c r="A9" s="57" t="s">
        <v>5</v>
      </c>
      <c r="B9" s="83" t="s">
        <v>7</v>
      </c>
      <c r="C9" s="47"/>
      <c r="D9" s="47"/>
      <c r="E9" s="56"/>
      <c r="F9" s="55"/>
      <c r="G9" s="55"/>
      <c r="H9" s="55"/>
      <c r="I9" s="47"/>
    </row>
    <row r="10" spans="1:9" ht="27.75" customHeight="1" thickBot="1">
      <c r="A10" s="57" t="s">
        <v>10</v>
      </c>
      <c r="B10" s="58" t="s">
        <v>106</v>
      </c>
      <c r="C10" s="59">
        <v>20</v>
      </c>
      <c r="D10" s="101">
        <v>97126250</v>
      </c>
      <c r="E10" s="102">
        <v>14893704</v>
      </c>
      <c r="F10" s="101">
        <v>5863227</v>
      </c>
      <c r="G10" s="101"/>
      <c r="H10" s="101">
        <v>358167</v>
      </c>
      <c r="I10" s="101">
        <f>SUM(D10:H10)</f>
        <v>118241348</v>
      </c>
    </row>
    <row r="11" spans="1:9" s="52" customFormat="1" ht="27.75" customHeight="1" thickBot="1">
      <c r="A11" s="57" t="s">
        <v>11</v>
      </c>
      <c r="B11" s="61" t="s">
        <v>66</v>
      </c>
      <c r="C11" s="62">
        <f aca="true" t="shared" si="0" ref="C11:H11">SUM(C10:C10)</f>
        <v>20</v>
      </c>
      <c r="D11" s="103">
        <f t="shared" si="0"/>
        <v>97126250</v>
      </c>
      <c r="E11" s="104">
        <f t="shared" si="0"/>
        <v>14893704</v>
      </c>
      <c r="F11" s="105">
        <f t="shared" si="0"/>
        <v>5863227</v>
      </c>
      <c r="G11" s="105">
        <f t="shared" si="0"/>
        <v>0</v>
      </c>
      <c r="H11" s="105">
        <f t="shared" si="0"/>
        <v>358167</v>
      </c>
      <c r="I11" s="105">
        <f>SUM(D11:H11)</f>
        <v>118241348</v>
      </c>
    </row>
    <row r="12" spans="1:9" s="52" customFormat="1" ht="27.75" customHeight="1">
      <c r="A12" s="79"/>
      <c r="B12" s="80"/>
      <c r="C12" s="81"/>
      <c r="D12" s="81"/>
      <c r="E12" s="81"/>
      <c r="F12" s="81"/>
      <c r="G12" s="81"/>
      <c r="H12" s="81"/>
      <c r="I12" s="81"/>
    </row>
    <row r="13" ht="12.75">
      <c r="D13" t="s">
        <v>102</v>
      </c>
    </row>
    <row r="14" ht="15">
      <c r="C14" s="78" t="s">
        <v>36</v>
      </c>
    </row>
    <row r="15" spans="1:9" ht="24">
      <c r="A15" s="107" t="s">
        <v>101</v>
      </c>
      <c r="B15" s="88" t="s">
        <v>0</v>
      </c>
      <c r="C15" s="89" t="s">
        <v>1</v>
      </c>
      <c r="D15" s="88" t="s">
        <v>2</v>
      </c>
      <c r="E15" s="88" t="s">
        <v>3</v>
      </c>
      <c r="F15" s="88" t="s">
        <v>4</v>
      </c>
      <c r="G15" s="84"/>
      <c r="H15" s="84"/>
      <c r="I15" s="84"/>
    </row>
    <row r="16" spans="1:9" ht="25.5">
      <c r="A16" s="87"/>
      <c r="B16" s="88"/>
      <c r="C16" s="90" t="s">
        <v>16</v>
      </c>
      <c r="D16" s="91" t="s">
        <v>107</v>
      </c>
      <c r="E16" s="91" t="s">
        <v>108</v>
      </c>
      <c r="F16" s="88" t="s">
        <v>9</v>
      </c>
      <c r="G16" s="84"/>
      <c r="H16" s="84"/>
      <c r="I16" s="84"/>
    </row>
    <row r="17" spans="1:9" ht="12.75">
      <c r="A17" s="92"/>
      <c r="B17" s="93" t="s">
        <v>104</v>
      </c>
      <c r="C17" s="88"/>
      <c r="D17" s="88"/>
      <c r="E17" s="88"/>
      <c r="F17" s="88"/>
      <c r="G17" s="84"/>
      <c r="H17" s="84"/>
      <c r="I17" s="85"/>
    </row>
    <row r="18" spans="1:9" ht="12.75">
      <c r="A18" s="94" t="s">
        <v>5</v>
      </c>
      <c r="B18" s="95" t="s">
        <v>7</v>
      </c>
      <c r="C18" s="88"/>
      <c r="D18" s="88"/>
      <c r="E18" s="88"/>
      <c r="F18" s="88"/>
      <c r="G18" s="84"/>
      <c r="H18" s="84"/>
      <c r="I18" s="84"/>
    </row>
    <row r="19" spans="1:9" ht="25.5">
      <c r="A19" s="94" t="s">
        <v>10</v>
      </c>
      <c r="B19" s="96" t="s">
        <v>106</v>
      </c>
      <c r="C19" s="100">
        <v>323316</v>
      </c>
      <c r="D19" s="100"/>
      <c r="E19" s="100"/>
      <c r="F19" s="100">
        <f>SUM(C19:E19)</f>
        <v>323316</v>
      </c>
      <c r="G19" s="84"/>
      <c r="H19" s="84"/>
      <c r="I19" s="84"/>
    </row>
    <row r="20" spans="1:9" ht="25.5">
      <c r="A20" s="94" t="s">
        <v>11</v>
      </c>
      <c r="B20" s="96" t="s">
        <v>105</v>
      </c>
      <c r="C20" s="97"/>
      <c r="D20" s="97">
        <v>1128001</v>
      </c>
      <c r="E20" s="97">
        <v>116987897</v>
      </c>
      <c r="F20" s="100">
        <f>SUM(C20:E20)</f>
        <v>118115898</v>
      </c>
      <c r="G20" s="86"/>
      <c r="H20" s="86"/>
      <c r="I20" s="86"/>
    </row>
    <row r="21" spans="1:9" ht="12.75">
      <c r="A21" s="94" t="s">
        <v>12</v>
      </c>
      <c r="B21" s="98" t="s">
        <v>66</v>
      </c>
      <c r="C21" s="99">
        <f>C19+C20</f>
        <v>323316</v>
      </c>
      <c r="D21" s="99">
        <f>SUM(D20:D20)</f>
        <v>1128001</v>
      </c>
      <c r="E21" s="99">
        <f>SUM(E20:E20)</f>
        <v>116987897</v>
      </c>
      <c r="F21" s="100">
        <f>SUM(C21:E21)</f>
        <v>118439214</v>
      </c>
      <c r="G21" s="81"/>
      <c r="H21" s="81"/>
      <c r="I21" s="81"/>
    </row>
  </sheetData>
  <sheetProtection/>
  <mergeCells count="3">
    <mergeCell ref="A1:I1"/>
    <mergeCell ref="A3:I3"/>
    <mergeCell ref="A4:I4"/>
  </mergeCells>
  <printOptions/>
  <pageMargins left="0.7875" right="0.7875" top="0.7875" bottom="0.7875" header="0.5" footer="0.5"/>
  <pageSetup cellComments="asDisplayed" firstPageNumber="1" useFirstPageNumber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11.8515625" style="0" customWidth="1"/>
    <col min="4" max="4" width="14.7109375" style="0" customWidth="1"/>
    <col min="5" max="5" width="13.421875" style="0" customWidth="1"/>
    <col min="6" max="6" width="13.7109375" style="0" customWidth="1"/>
    <col min="7" max="9" width="13.57421875" style="0" customWidth="1"/>
  </cols>
  <sheetData>
    <row r="1" spans="1:9" ht="12.75">
      <c r="A1" s="574"/>
      <c r="B1" s="574"/>
      <c r="C1" s="574"/>
      <c r="D1" s="574"/>
      <c r="E1" s="574"/>
      <c r="F1" s="574"/>
      <c r="G1" s="574"/>
      <c r="H1" s="574"/>
      <c r="I1" s="574"/>
    </row>
    <row r="2" spans="2:9" ht="12.75">
      <c r="B2" s="41"/>
      <c r="D2" s="41"/>
      <c r="E2" s="41"/>
      <c r="F2" s="41"/>
      <c r="G2" s="41"/>
      <c r="H2" s="41"/>
      <c r="I2" s="41"/>
    </row>
    <row r="3" spans="1:9" ht="12.75">
      <c r="A3" s="587" t="s">
        <v>795</v>
      </c>
      <c r="B3" s="587"/>
      <c r="C3" s="587"/>
      <c r="D3" s="587"/>
      <c r="E3" s="587"/>
      <c r="F3" s="587"/>
      <c r="G3" s="587"/>
      <c r="H3" s="587"/>
      <c r="I3" s="587"/>
    </row>
    <row r="4" spans="2:9" ht="15">
      <c r="B4" s="41"/>
      <c r="D4" s="41"/>
      <c r="E4" s="42"/>
      <c r="F4" s="41"/>
      <c r="G4" s="41"/>
      <c r="H4" s="43"/>
      <c r="I4" s="301" t="s">
        <v>103</v>
      </c>
    </row>
    <row r="5" spans="2:9" ht="15.75">
      <c r="B5" s="41"/>
      <c r="C5" s="82" t="s">
        <v>65</v>
      </c>
      <c r="D5" s="41"/>
      <c r="E5" s="42"/>
      <c r="F5" s="41"/>
      <c r="G5" s="41"/>
      <c r="H5" s="43"/>
      <c r="I5" s="43"/>
    </row>
    <row r="6" spans="1:9" ht="22.5">
      <c r="A6" s="121" t="s">
        <v>116</v>
      </c>
      <c r="B6" s="47" t="s">
        <v>0</v>
      </c>
      <c r="C6" s="1" t="s">
        <v>1</v>
      </c>
      <c r="D6" s="47" t="s">
        <v>2</v>
      </c>
      <c r="E6" s="47" t="s">
        <v>3</v>
      </c>
      <c r="F6" s="47" t="s">
        <v>4</v>
      </c>
      <c r="G6" s="47" t="s">
        <v>29</v>
      </c>
      <c r="H6" s="47" t="s">
        <v>30</v>
      </c>
      <c r="I6" s="47" t="s">
        <v>31</v>
      </c>
    </row>
    <row r="7" spans="1:9" s="52" customFormat="1" ht="15" customHeight="1">
      <c r="A7" s="48"/>
      <c r="B7" s="45" t="s">
        <v>77</v>
      </c>
      <c r="C7" s="45" t="s">
        <v>93</v>
      </c>
      <c r="D7" s="45" t="s">
        <v>94</v>
      </c>
      <c r="E7" s="45" t="s">
        <v>95</v>
      </c>
      <c r="F7" s="45" t="s">
        <v>80</v>
      </c>
      <c r="G7" s="45" t="s">
        <v>28</v>
      </c>
      <c r="H7" s="45" t="s">
        <v>96</v>
      </c>
      <c r="I7" s="51" t="s">
        <v>9</v>
      </c>
    </row>
    <row r="8" spans="1:9" s="52" customFormat="1" ht="12.75" customHeight="1">
      <c r="A8" s="53"/>
      <c r="B8" s="55" t="s">
        <v>97</v>
      </c>
      <c r="C8" s="55" t="s">
        <v>86</v>
      </c>
      <c r="D8" s="55" t="s">
        <v>98</v>
      </c>
      <c r="E8" s="55" t="s">
        <v>88</v>
      </c>
      <c r="F8" s="55" t="s">
        <v>99</v>
      </c>
      <c r="G8" s="55"/>
      <c r="H8" s="55"/>
      <c r="I8" s="55"/>
    </row>
    <row r="9" spans="1:9" s="52" customFormat="1" ht="23.25" customHeight="1">
      <c r="A9" s="57" t="s">
        <v>5</v>
      </c>
      <c r="B9" s="63" t="s">
        <v>7</v>
      </c>
      <c r="C9" s="55"/>
      <c r="D9" s="55"/>
      <c r="E9" s="55"/>
      <c r="F9" s="55"/>
      <c r="G9" s="55"/>
      <c r="H9" s="55"/>
      <c r="I9" s="55"/>
    </row>
    <row r="10" spans="1:9" s="52" customFormat="1" ht="27" customHeight="1">
      <c r="A10" s="57" t="s">
        <v>10</v>
      </c>
      <c r="B10" s="111" t="s">
        <v>109</v>
      </c>
      <c r="C10" s="110">
        <v>0</v>
      </c>
      <c r="D10" s="110"/>
      <c r="E10" s="110"/>
      <c r="F10" s="110"/>
      <c r="G10" s="110"/>
      <c r="H10" s="110"/>
      <c r="I10" s="114">
        <f>SUM(C10:H10)</f>
        <v>0</v>
      </c>
    </row>
    <row r="11" spans="1:9" ht="23.25" customHeight="1">
      <c r="A11" s="57" t="s">
        <v>11</v>
      </c>
      <c r="B11" s="112" t="s">
        <v>110</v>
      </c>
      <c r="C11" s="64">
        <v>21</v>
      </c>
      <c r="D11" s="59">
        <v>82732833</v>
      </c>
      <c r="E11" s="59">
        <v>12837143</v>
      </c>
      <c r="F11" s="59">
        <v>20001</v>
      </c>
      <c r="G11" s="59"/>
      <c r="H11" s="59"/>
      <c r="I11" s="114">
        <f>SUM(D11:H11)</f>
        <v>95589977</v>
      </c>
    </row>
    <row r="12" spans="1:9" ht="23.25" customHeight="1">
      <c r="A12" s="57" t="s">
        <v>12</v>
      </c>
      <c r="B12" s="112" t="s">
        <v>111</v>
      </c>
      <c r="C12" s="59">
        <v>0</v>
      </c>
      <c r="D12" s="59">
        <v>31733</v>
      </c>
      <c r="E12" s="59">
        <v>11718</v>
      </c>
      <c r="F12" s="59">
        <v>603995</v>
      </c>
      <c r="G12" s="59"/>
      <c r="H12" s="59"/>
      <c r="I12" s="114">
        <f aca="true" t="shared" si="0" ref="I12:I17">SUM(D12:H12)</f>
        <v>647446</v>
      </c>
    </row>
    <row r="13" spans="1:10" ht="23.25" customHeight="1">
      <c r="A13" s="57" t="s">
        <v>13</v>
      </c>
      <c r="B13" s="112" t="s">
        <v>112</v>
      </c>
      <c r="C13" s="64">
        <v>0</v>
      </c>
      <c r="D13" s="59">
        <v>895130</v>
      </c>
      <c r="E13" s="59">
        <v>111800</v>
      </c>
      <c r="F13" s="59">
        <v>5455221</v>
      </c>
      <c r="G13" s="59"/>
      <c r="H13" s="59">
        <v>7372033</v>
      </c>
      <c r="I13" s="114">
        <f t="shared" si="0"/>
        <v>13834184</v>
      </c>
      <c r="J13" s="65"/>
    </row>
    <row r="14" spans="1:9" ht="23.25" customHeight="1">
      <c r="A14" s="57" t="s">
        <v>15</v>
      </c>
      <c r="B14" s="112" t="s">
        <v>113</v>
      </c>
      <c r="C14" s="64">
        <v>0</v>
      </c>
      <c r="D14" s="59"/>
      <c r="E14" s="59"/>
      <c r="F14" s="59">
        <v>22547040</v>
      </c>
      <c r="G14" s="59"/>
      <c r="H14" s="59"/>
      <c r="I14" s="114">
        <f t="shared" si="0"/>
        <v>22547040</v>
      </c>
    </row>
    <row r="15" spans="1:9" ht="23.25" customHeight="1">
      <c r="A15" s="57" t="s">
        <v>17</v>
      </c>
      <c r="B15" s="113" t="s">
        <v>114</v>
      </c>
      <c r="C15" s="66">
        <v>5</v>
      </c>
      <c r="D15" s="60">
        <v>17178405</v>
      </c>
      <c r="E15" s="60">
        <v>2885556</v>
      </c>
      <c r="F15" s="60">
        <v>1488740</v>
      </c>
      <c r="G15" s="60"/>
      <c r="H15" s="60">
        <v>410441</v>
      </c>
      <c r="I15" s="114">
        <f t="shared" si="0"/>
        <v>21963142</v>
      </c>
    </row>
    <row r="16" spans="1:10" ht="23.25" customHeight="1">
      <c r="A16" s="57" t="s">
        <v>19</v>
      </c>
      <c r="B16" s="113" t="s">
        <v>115</v>
      </c>
      <c r="C16" s="66">
        <v>0</v>
      </c>
      <c r="D16" s="60"/>
      <c r="E16" s="60"/>
      <c r="F16" s="60">
        <v>3767288</v>
      </c>
      <c r="G16" s="60"/>
      <c r="H16" s="60"/>
      <c r="I16" s="114">
        <f t="shared" si="0"/>
        <v>3767288</v>
      </c>
      <c r="J16" s="67"/>
    </row>
    <row r="17" spans="1:9" s="52" customFormat="1" ht="23.25" customHeight="1">
      <c r="A17" s="57" t="s">
        <v>22</v>
      </c>
      <c r="B17" s="68" t="s">
        <v>66</v>
      </c>
      <c r="C17" s="69">
        <f>SUM(C11:C16)</f>
        <v>26</v>
      </c>
      <c r="D17" s="70">
        <f>SUM(D10:D16)</f>
        <v>100838101</v>
      </c>
      <c r="E17" s="70">
        <f>SUM(E10:E16)</f>
        <v>15846217</v>
      </c>
      <c r="F17" s="70">
        <f>SUM(F10:F16)</f>
        <v>33882285</v>
      </c>
      <c r="G17" s="70">
        <f>SUM(G10:G16)</f>
        <v>0</v>
      </c>
      <c r="H17" s="70">
        <f>SUM(H10:H16)</f>
        <v>7782474</v>
      </c>
      <c r="I17" s="417">
        <f t="shared" si="0"/>
        <v>158349077</v>
      </c>
    </row>
    <row r="19" ht="12.75">
      <c r="M19" s="561"/>
    </row>
    <row r="20" spans="2:9" ht="15.75">
      <c r="B20" s="41"/>
      <c r="C20" s="82" t="s">
        <v>36</v>
      </c>
      <c r="D20" s="41"/>
      <c r="E20" s="42"/>
      <c r="F20" s="41"/>
      <c r="G20" s="41"/>
      <c r="H20" s="43"/>
      <c r="I20" s="43"/>
    </row>
    <row r="21" spans="2:9" ht="12.75">
      <c r="B21" s="42"/>
      <c r="C21" s="2"/>
      <c r="D21" s="42"/>
      <c r="E21" s="42"/>
      <c r="F21" s="42"/>
      <c r="G21" s="42"/>
      <c r="H21" s="42"/>
      <c r="I21" s="42"/>
    </row>
    <row r="22" spans="1:9" ht="22.5" customHeight="1">
      <c r="A22" s="120" t="s">
        <v>116</v>
      </c>
      <c r="B22" s="88" t="s">
        <v>0</v>
      </c>
      <c r="C22" s="89" t="s">
        <v>1</v>
      </c>
      <c r="D22" s="88" t="s">
        <v>2</v>
      </c>
      <c r="E22" s="88" t="s">
        <v>3</v>
      </c>
      <c r="F22" s="88" t="s">
        <v>4</v>
      </c>
      <c r="G22" s="42"/>
      <c r="H22" s="42"/>
      <c r="I22" s="71"/>
    </row>
    <row r="23" spans="1:9" ht="26.25" customHeight="1">
      <c r="A23" s="87"/>
      <c r="B23" s="88"/>
      <c r="C23" s="90" t="s">
        <v>16</v>
      </c>
      <c r="D23" s="91" t="s">
        <v>107</v>
      </c>
      <c r="E23" s="108" t="s">
        <v>108</v>
      </c>
      <c r="F23" s="88" t="s">
        <v>9</v>
      </c>
      <c r="G23" s="42"/>
      <c r="H23" s="42"/>
      <c r="I23" s="42"/>
    </row>
    <row r="24" spans="1:9" ht="13.5" customHeight="1">
      <c r="A24" s="92"/>
      <c r="B24" s="93" t="s">
        <v>104</v>
      </c>
      <c r="C24" s="88"/>
      <c r="D24" s="88"/>
      <c r="E24" s="88"/>
      <c r="F24" s="88"/>
      <c r="G24" s="42"/>
      <c r="H24" s="42"/>
      <c r="I24" s="42"/>
    </row>
    <row r="25" spans="1:9" ht="15" customHeight="1">
      <c r="A25" s="94" t="s">
        <v>5</v>
      </c>
      <c r="B25" s="95" t="s">
        <v>7</v>
      </c>
      <c r="C25" s="88"/>
      <c r="D25" s="88"/>
      <c r="E25" s="88"/>
      <c r="F25" s="88"/>
      <c r="G25" s="72"/>
      <c r="H25" s="72"/>
      <c r="I25" s="72"/>
    </row>
    <row r="26" spans="1:9" ht="25.5" customHeight="1">
      <c r="A26" s="94" t="s">
        <v>10</v>
      </c>
      <c r="B26" s="112" t="s">
        <v>112</v>
      </c>
      <c r="C26" s="118">
        <v>4413</v>
      </c>
      <c r="D26" s="118"/>
      <c r="E26" s="118"/>
      <c r="F26" s="119">
        <f>SUM(C26:E26)</f>
        <v>4413</v>
      </c>
      <c r="G26" s="72"/>
      <c r="H26" s="72"/>
      <c r="I26" s="72"/>
    </row>
    <row r="27" spans="1:9" ht="26.25" customHeight="1">
      <c r="A27" s="94" t="s">
        <v>11</v>
      </c>
      <c r="B27" s="112" t="s">
        <v>113</v>
      </c>
      <c r="C27" s="118">
        <v>294746</v>
      </c>
      <c r="D27" s="118"/>
      <c r="E27" s="118"/>
      <c r="F27" s="119">
        <f>SUM(C27:E27)</f>
        <v>294746</v>
      </c>
      <c r="G27" s="72"/>
      <c r="H27" s="72"/>
      <c r="I27" s="72"/>
    </row>
    <row r="28" spans="1:9" ht="25.5" customHeight="1">
      <c r="A28" s="94" t="s">
        <v>12</v>
      </c>
      <c r="B28" s="115" t="s">
        <v>105</v>
      </c>
      <c r="C28" s="116">
        <v>31990</v>
      </c>
      <c r="D28" s="116">
        <v>4067883</v>
      </c>
      <c r="E28" s="116">
        <v>154886542</v>
      </c>
      <c r="F28" s="119">
        <f>SUM(C28:E28)</f>
        <v>158986415</v>
      </c>
      <c r="G28" s="72"/>
      <c r="H28" s="72"/>
      <c r="I28" s="72"/>
    </row>
    <row r="29" spans="1:9" ht="14.25" customHeight="1">
      <c r="A29" s="94" t="s">
        <v>13</v>
      </c>
      <c r="B29" s="98" t="s">
        <v>66</v>
      </c>
      <c r="C29" s="117">
        <f>SUM(C26:C28)</f>
        <v>331149</v>
      </c>
      <c r="D29" s="117">
        <f>SUM(D28:D28)</f>
        <v>4067883</v>
      </c>
      <c r="E29" s="117">
        <f>SUM(E28:E28)</f>
        <v>154886542</v>
      </c>
      <c r="F29" s="119">
        <f>SUM(C29:E29)</f>
        <v>159285574</v>
      </c>
      <c r="G29" s="73"/>
      <c r="H29" s="72"/>
      <c r="I29" s="73"/>
    </row>
  </sheetData>
  <sheetProtection/>
  <mergeCells count="2">
    <mergeCell ref="A1:I1"/>
    <mergeCell ref="A3:I3"/>
  </mergeCells>
  <printOptions/>
  <pageMargins left="0.7875" right="0.7875" top="0.7875" bottom="0.7875" header="0.5" footer="0.5"/>
  <pageSetup cellComments="asDisplayed"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Felhasználó</cp:lastModifiedBy>
  <cp:lastPrinted>2022-05-24T08:21:34Z</cp:lastPrinted>
  <dcterms:created xsi:type="dcterms:W3CDTF">2019-05-02T11:52:46Z</dcterms:created>
  <dcterms:modified xsi:type="dcterms:W3CDTF">2022-05-24T08:21:43Z</dcterms:modified>
  <cp:category/>
  <cp:version/>
  <cp:contentType/>
  <cp:contentStatus/>
</cp:coreProperties>
</file>